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855" windowWidth="19125" windowHeight="2430" activeTab="0"/>
  </bookViews>
  <sheets>
    <sheet name="Component Selection" sheetId="1" r:id="rId1"/>
  </sheets>
  <definedNames>
    <definedName name="D">'Component Selection'!$F$19</definedName>
    <definedName name="fosc">'Component Selection'!$C$9</definedName>
    <definedName name="ILavg">'Component Selection'!$F$17</definedName>
    <definedName name="ILEDmax">'Component Selection'!$C$13</definedName>
    <definedName name="ILpk">'Component Selection'!$I$21</definedName>
    <definedName name="ILrippc">'Component Selection'!$C$21</definedName>
    <definedName name="Lcalc">'Component Selection'!$I$19</definedName>
    <definedName name="MODE">'Component Selection'!$C$5</definedName>
    <definedName name="NLED">'Component Selection'!$F$34</definedName>
    <definedName name="Rosc">'Component Selection'!$I$9</definedName>
    <definedName name="RSL">'Component Selection'!$I$13</definedName>
    <definedName name="RSS">'Component Selection'!$I$25</definedName>
    <definedName name="VIN">'Component Selection'!$C$17</definedName>
    <definedName name="VLED">'Component Selection'!$C$19</definedName>
  </definedNames>
  <calcPr fullCalcOnLoad="1"/>
</workbook>
</file>

<file path=xl/sharedStrings.xml><?xml version="1.0" encoding="utf-8"?>
<sst xmlns="http://schemas.openxmlformats.org/spreadsheetml/2006/main" count="59" uniqueCount="44">
  <si>
    <r>
      <t>k</t>
    </r>
    <r>
      <rPr>
        <sz val="10"/>
        <rFont val="Symbol"/>
        <family val="1"/>
      </rPr>
      <t>W</t>
    </r>
  </si>
  <si>
    <r>
      <t>f</t>
    </r>
    <r>
      <rPr>
        <vertAlign val="subscript"/>
        <sz val="10"/>
        <rFont val="Arial"/>
        <family val="2"/>
      </rPr>
      <t>OSC</t>
    </r>
  </si>
  <si>
    <t>L</t>
  </si>
  <si>
    <t>µH</t>
  </si>
  <si>
    <t>D</t>
  </si>
  <si>
    <t>A</t>
  </si>
  <si>
    <t>V</t>
  </si>
  <si>
    <r>
      <t>V</t>
    </r>
    <r>
      <rPr>
        <vertAlign val="subscript"/>
        <sz val="10"/>
        <rFont val="Arial"/>
        <family val="2"/>
      </rPr>
      <t>LED</t>
    </r>
  </si>
  <si>
    <t>kHz</t>
  </si>
  <si>
    <t>Inductor</t>
  </si>
  <si>
    <r>
      <rPr>
        <sz val="10"/>
        <rFont val="Tahoma"/>
        <family val="2"/>
      </rPr>
      <t>I</t>
    </r>
    <r>
      <rPr>
        <vertAlign val="subscript"/>
        <sz val="10"/>
        <rFont val="Arial"/>
        <family val="2"/>
      </rPr>
      <t>LEDMAX</t>
    </r>
  </si>
  <si>
    <t>mA</t>
  </si>
  <si>
    <r>
      <t>m</t>
    </r>
    <r>
      <rPr>
        <sz val="10"/>
        <rFont val="Symbol"/>
        <family val="1"/>
      </rPr>
      <t>W</t>
    </r>
  </si>
  <si>
    <r>
      <t>LED Current Sense: R</t>
    </r>
    <r>
      <rPr>
        <b/>
        <vertAlign val="subscript"/>
        <sz val="10"/>
        <rFont val="Arial"/>
        <family val="2"/>
      </rPr>
      <t>SL</t>
    </r>
  </si>
  <si>
    <r>
      <t>Oscillator : R</t>
    </r>
    <r>
      <rPr>
        <b/>
        <vertAlign val="subscript"/>
        <sz val="10"/>
        <rFont val="Arial"/>
        <family val="2"/>
      </rPr>
      <t>OSC</t>
    </r>
  </si>
  <si>
    <r>
      <t>V</t>
    </r>
    <r>
      <rPr>
        <vertAlign val="subscript"/>
        <sz val="10"/>
        <rFont val="Arial"/>
        <family val="2"/>
      </rPr>
      <t>IN</t>
    </r>
  </si>
  <si>
    <r>
      <rPr>
        <sz val="10"/>
        <rFont val="Tahoma"/>
        <family val="2"/>
      </rPr>
      <t>I</t>
    </r>
    <r>
      <rPr>
        <vertAlign val="subscript"/>
        <sz val="10"/>
        <rFont val="Arial"/>
        <family val="2"/>
      </rPr>
      <t>LRIP</t>
    </r>
  </si>
  <si>
    <r>
      <t>R</t>
    </r>
    <r>
      <rPr>
        <vertAlign val="subscript"/>
        <sz val="10"/>
        <rFont val="Arial"/>
        <family val="2"/>
      </rPr>
      <t xml:space="preserve">OSC </t>
    </r>
    <r>
      <rPr>
        <sz val="10"/>
        <rFont val="Arial"/>
        <family val="2"/>
      </rPr>
      <t>=</t>
    </r>
  </si>
  <si>
    <r>
      <t>R</t>
    </r>
    <r>
      <rPr>
        <vertAlign val="subscript"/>
        <sz val="10"/>
        <rFont val="Arial"/>
        <family val="2"/>
      </rPr>
      <t>SL</t>
    </r>
    <r>
      <rPr>
        <sz val="10"/>
        <rFont val="Arial"/>
        <family val="2"/>
      </rPr>
      <t xml:space="preserve"> = </t>
    </r>
  </si>
  <si>
    <t>L =</t>
  </si>
  <si>
    <r>
      <rPr>
        <sz val="10"/>
        <rFont val="Tahoma"/>
        <family val="2"/>
      </rPr>
      <t>I</t>
    </r>
    <r>
      <rPr>
        <vertAlign val="subscript"/>
        <sz val="10"/>
        <rFont val="Arial"/>
        <family val="2"/>
      </rPr>
      <t>LAV</t>
    </r>
    <r>
      <rPr>
        <sz val="10"/>
        <rFont val="Arial"/>
        <family val="2"/>
      </rPr>
      <t xml:space="preserve"> =</t>
    </r>
  </si>
  <si>
    <r>
      <rPr>
        <sz val="10"/>
        <rFont val="Tahoma"/>
        <family val="2"/>
      </rPr>
      <t>I</t>
    </r>
    <r>
      <rPr>
        <vertAlign val="subscript"/>
        <sz val="10"/>
        <rFont val="Arial"/>
        <family val="2"/>
      </rPr>
      <t>LPK</t>
    </r>
    <r>
      <rPr>
        <sz val="10"/>
        <rFont val="Arial"/>
        <family val="2"/>
      </rPr>
      <t xml:space="preserve"> =</t>
    </r>
  </si>
  <si>
    <r>
      <t>Switch Current Sense : R</t>
    </r>
    <r>
      <rPr>
        <b/>
        <vertAlign val="subscript"/>
        <sz val="10"/>
        <rFont val="Arial"/>
        <family val="2"/>
      </rPr>
      <t>SS</t>
    </r>
  </si>
  <si>
    <r>
      <t>R</t>
    </r>
    <r>
      <rPr>
        <vertAlign val="subscript"/>
        <sz val="10"/>
        <rFont val="Arial"/>
        <family val="2"/>
      </rPr>
      <t>SS</t>
    </r>
    <r>
      <rPr>
        <sz val="10"/>
        <rFont val="Arial"/>
        <family val="2"/>
      </rPr>
      <t xml:space="preserve"> =</t>
    </r>
  </si>
  <si>
    <t xml:space="preserve">D = </t>
  </si>
  <si>
    <t>VIN</t>
  </si>
  <si>
    <t>Configuration</t>
  </si>
  <si>
    <t>Component Selection</t>
  </si>
  <si>
    <r>
      <t>R</t>
    </r>
    <r>
      <rPr>
        <vertAlign val="subscript"/>
        <sz val="10"/>
        <rFont val="Arial"/>
        <family val="2"/>
      </rPr>
      <t xml:space="preserve">OSC </t>
    </r>
  </si>
  <si>
    <r>
      <t>R</t>
    </r>
    <r>
      <rPr>
        <vertAlign val="subscript"/>
        <sz val="10"/>
        <rFont val="Arial"/>
        <family val="2"/>
      </rPr>
      <t>SL</t>
    </r>
    <r>
      <rPr>
        <sz val="10"/>
        <rFont val="Arial"/>
        <family val="2"/>
      </rPr>
      <t xml:space="preserve"> </t>
    </r>
  </si>
  <si>
    <r>
      <t>V</t>
    </r>
    <r>
      <rPr>
        <vertAlign val="subscript"/>
        <sz val="10"/>
        <rFont val="Arial"/>
        <family val="2"/>
      </rPr>
      <t>INMIN</t>
    </r>
  </si>
  <si>
    <r>
      <t>V</t>
    </r>
    <r>
      <rPr>
        <vertAlign val="subscript"/>
        <sz val="10"/>
        <rFont val="Arial"/>
        <family val="2"/>
      </rPr>
      <t>INMAX</t>
    </r>
  </si>
  <si>
    <t>Irip</t>
  </si>
  <si>
    <t>Ilavg</t>
  </si>
  <si>
    <t>Ilpk</t>
  </si>
  <si>
    <t>Ilreq</t>
  </si>
  <si>
    <r>
      <t>R</t>
    </r>
    <r>
      <rPr>
        <vertAlign val="subscript"/>
        <sz val="10"/>
        <rFont val="Arial"/>
        <family val="2"/>
      </rPr>
      <t>SS</t>
    </r>
  </si>
  <si>
    <t>Ilmin</t>
  </si>
  <si>
    <t>N LED</t>
  </si>
  <si>
    <r>
      <t>V</t>
    </r>
    <r>
      <rPr>
        <vertAlign val="subscript"/>
        <sz val="10"/>
        <rFont val="Tahoma"/>
        <family val="2"/>
      </rPr>
      <t>Fmax</t>
    </r>
  </si>
  <si>
    <t xml:space="preserve"> Max</t>
  </si>
  <si>
    <r>
      <t>I</t>
    </r>
    <r>
      <rPr>
        <vertAlign val="subscript"/>
        <sz val="10"/>
        <rFont val="Arial"/>
        <family val="2"/>
      </rPr>
      <t>LED</t>
    </r>
  </si>
  <si>
    <t>Boost</t>
  </si>
  <si>
    <t>Note A6266 is Boost only, if Buck-Boost is needed use A6265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</si>
</sst>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  <numFmt numFmtId="174" formatCode="0.0%"/>
    <numFmt numFmtId="175" formatCode="&quot;£&quot;#,##0"/>
  </numFmts>
  <fonts count="54">
    <font>
      <sz val="10"/>
      <name val="Arial"/>
      <family val="0"/>
    </font>
    <font>
      <vertAlign val="subscript"/>
      <sz val="10"/>
      <name val="Arial"/>
      <family val="2"/>
    </font>
    <font>
      <sz val="10"/>
      <name val="Symbol"/>
      <family val="1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0"/>
      <color indexed="10"/>
      <name val="Arial"/>
      <family val="2"/>
    </font>
    <font>
      <sz val="10"/>
      <name val="Tahoma"/>
      <family val="2"/>
    </font>
    <font>
      <b/>
      <sz val="12"/>
      <name val="Arial"/>
      <family val="2"/>
    </font>
    <font>
      <vertAlign val="subscript"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8"/>
      <color indexed="10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CC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8"/>
      </left>
      <right style="medium">
        <color indexed="48"/>
      </right>
      <top style="medium">
        <color indexed="18"/>
      </top>
      <bottom style="medium">
        <color indexed="48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48"/>
      </bottom>
    </border>
    <border>
      <left>
        <color indexed="63"/>
      </left>
      <right style="medium">
        <color indexed="48"/>
      </right>
      <top style="medium">
        <color indexed="18"/>
      </top>
      <bottom style="medium">
        <color indexed="4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" fontId="0" fillId="0" borderId="0" xfId="0" applyNumberFormat="1" applyAlignment="1">
      <alignment/>
    </xf>
    <xf numFmtId="174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3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 horizontal="right"/>
    </xf>
    <xf numFmtId="0" fontId="0" fillId="33" borderId="17" xfId="0" applyFill="1" applyBorder="1" applyAlignment="1">
      <alignment/>
    </xf>
    <xf numFmtId="0" fontId="3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right"/>
    </xf>
    <xf numFmtId="0" fontId="0" fillId="34" borderId="0" xfId="0" applyFont="1" applyFill="1" applyBorder="1" applyAlignment="1">
      <alignment horizontal="right"/>
    </xf>
    <xf numFmtId="0" fontId="0" fillId="34" borderId="14" xfId="0" applyFont="1" applyFill="1" applyBorder="1" applyAlignment="1">
      <alignment horizontal="left"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6" xfId="0" applyFill="1" applyBorder="1" applyAlignment="1">
      <alignment horizontal="right"/>
    </xf>
    <xf numFmtId="0" fontId="0" fillId="34" borderId="17" xfId="0" applyFill="1" applyBorder="1" applyAlignment="1">
      <alignment/>
    </xf>
    <xf numFmtId="0" fontId="0" fillId="34" borderId="11" xfId="0" applyFill="1" applyBorder="1" applyAlignment="1">
      <alignment horizontal="right"/>
    </xf>
    <xf numFmtId="0" fontId="0" fillId="34" borderId="13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 horizontal="left"/>
    </xf>
    <xf numFmtId="0" fontId="0" fillId="34" borderId="14" xfId="0" applyFill="1" applyBorder="1" applyAlignment="1">
      <alignment/>
    </xf>
    <xf numFmtId="0" fontId="0" fillId="34" borderId="0" xfId="0" applyFill="1" applyAlignment="1">
      <alignment/>
    </xf>
    <xf numFmtId="0" fontId="0" fillId="34" borderId="13" xfId="0" applyFill="1" applyBorder="1" applyAlignment="1">
      <alignment/>
    </xf>
    <xf numFmtId="0" fontId="3" fillId="35" borderId="18" xfId="0" applyFont="1" applyFill="1" applyBorder="1" applyAlignment="1" applyProtection="1">
      <alignment horizontal="center"/>
      <protection locked="0"/>
    </xf>
    <xf numFmtId="9" fontId="37" fillId="34" borderId="0" xfId="40" applyNumberFormat="1" applyFill="1" applyBorder="1" applyAlignment="1">
      <alignment horizontal="center"/>
    </xf>
    <xf numFmtId="1" fontId="3" fillId="36" borderId="18" xfId="0" applyNumberFormat="1" applyFont="1" applyFill="1" applyBorder="1" applyAlignment="1">
      <alignment horizontal="center"/>
    </xf>
    <xf numFmtId="9" fontId="3" fillId="35" borderId="18" xfId="0" applyNumberFormat="1" applyFont="1" applyFill="1" applyBorder="1" applyAlignment="1" applyProtection="1">
      <alignment horizontal="center"/>
      <protection locked="0"/>
    </xf>
    <xf numFmtId="1" fontId="0" fillId="37" borderId="18" xfId="0" applyNumberFormat="1" applyFont="1" applyFill="1" applyBorder="1" applyAlignment="1">
      <alignment horizontal="center"/>
    </xf>
    <xf numFmtId="9" fontId="0" fillId="37" borderId="18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 horizontal="right"/>
    </xf>
    <xf numFmtId="3" fontId="3" fillId="35" borderId="18" xfId="0" applyNumberFormat="1" applyFont="1" applyFill="1" applyBorder="1" applyAlignment="1" applyProtection="1">
      <alignment horizontal="center" vertical="center"/>
      <protection locked="0"/>
    </xf>
    <xf numFmtId="1" fontId="3" fillId="35" borderId="18" xfId="0" applyNumberFormat="1" applyFont="1" applyFill="1" applyBorder="1" applyAlignment="1" applyProtection="1">
      <alignment horizontal="center" vertical="center"/>
      <protection locked="0"/>
    </xf>
    <xf numFmtId="0" fontId="3" fillId="35" borderId="18" xfId="0" applyFont="1" applyFill="1" applyBorder="1" applyAlignment="1" applyProtection="1">
      <alignment horizontal="center" vertical="center"/>
      <protection locked="0"/>
    </xf>
    <xf numFmtId="172" fontId="3" fillId="35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3" fillId="38" borderId="10" xfId="0" applyFont="1" applyFill="1" applyBorder="1" applyAlignment="1">
      <alignment/>
    </xf>
    <xf numFmtId="0" fontId="0" fillId="38" borderId="11" xfId="0" applyFill="1" applyBorder="1" applyAlignment="1">
      <alignment/>
    </xf>
    <xf numFmtId="0" fontId="0" fillId="38" borderId="12" xfId="0" applyFill="1" applyBorder="1" applyAlignment="1">
      <alignment/>
    </xf>
    <xf numFmtId="0" fontId="3" fillId="38" borderId="13" xfId="0" applyFont="1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14" xfId="0" applyFill="1" applyBorder="1" applyAlignment="1">
      <alignment/>
    </xf>
    <xf numFmtId="0" fontId="0" fillId="38" borderId="13" xfId="0" applyFont="1" applyFill="1" applyBorder="1" applyAlignment="1">
      <alignment horizontal="right" vertical="center"/>
    </xf>
    <xf numFmtId="0" fontId="0" fillId="38" borderId="13" xfId="0" applyFill="1" applyBorder="1" applyAlignment="1">
      <alignment vertical="center"/>
    </xf>
    <xf numFmtId="0" fontId="6" fillId="38" borderId="13" xfId="0" applyFont="1" applyFill="1" applyBorder="1" applyAlignment="1">
      <alignment horizontal="right" vertical="center"/>
    </xf>
    <xf numFmtId="0" fontId="0" fillId="38" borderId="15" xfId="0" applyFill="1" applyBorder="1" applyAlignment="1">
      <alignment/>
    </xf>
    <xf numFmtId="0" fontId="0" fillId="38" borderId="0" xfId="0" applyFont="1" applyFill="1" applyBorder="1" applyAlignment="1">
      <alignment horizontal="left" vertical="center"/>
    </xf>
    <xf numFmtId="0" fontId="0" fillId="38" borderId="0" xfId="0" applyFont="1" applyFill="1" applyBorder="1" applyAlignment="1">
      <alignment horizontal="right" vertical="center"/>
    </xf>
    <xf numFmtId="0" fontId="0" fillId="38" borderId="0" xfId="0" applyFill="1" applyBorder="1" applyAlignment="1">
      <alignment vertical="center"/>
    </xf>
    <xf numFmtId="0" fontId="0" fillId="38" borderId="0" xfId="0" applyFont="1" applyFill="1" applyBorder="1" applyAlignment="1">
      <alignment vertical="center"/>
    </xf>
    <xf numFmtId="0" fontId="0" fillId="38" borderId="16" xfId="0" applyFill="1" applyBorder="1" applyAlignment="1">
      <alignment/>
    </xf>
    <xf numFmtId="0" fontId="0" fillId="38" borderId="14" xfId="0" applyFont="1" applyFill="1" applyBorder="1" applyAlignment="1">
      <alignment vertical="center"/>
    </xf>
    <xf numFmtId="0" fontId="0" fillId="38" borderId="14" xfId="0" applyFill="1" applyBorder="1" applyAlignment="1">
      <alignment vertical="center"/>
    </xf>
    <xf numFmtId="0" fontId="0" fillId="38" borderId="17" xfId="0" applyFill="1" applyBorder="1" applyAlignment="1">
      <alignment/>
    </xf>
    <xf numFmtId="0" fontId="0" fillId="38" borderId="0" xfId="0" applyFill="1" applyBorder="1" applyAlignment="1">
      <alignment horizontal="center" vertical="center"/>
    </xf>
    <xf numFmtId="1" fontId="0" fillId="38" borderId="0" xfId="0" applyNumberFormat="1" applyFont="1" applyFill="1" applyBorder="1" applyAlignment="1">
      <alignment horizontal="center" vertical="center"/>
    </xf>
    <xf numFmtId="0" fontId="0" fillId="38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53" fillId="33" borderId="11" xfId="0" applyFont="1" applyFill="1" applyBorder="1" applyAlignment="1">
      <alignment/>
    </xf>
    <xf numFmtId="0" fontId="3" fillId="35" borderId="19" xfId="0" applyFont="1" applyFill="1" applyBorder="1" applyAlignment="1" applyProtection="1">
      <alignment horizontal="center" vertical="center"/>
      <protection/>
    </xf>
    <xf numFmtId="0" fontId="3" fillId="35" borderId="2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LED and Inductor Current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vs. Supply Voltage</a:t>
            </a:r>
          </a:p>
        </c:rich>
      </c:tx>
      <c:layout>
        <c:manualLayout>
          <c:xMode val="factor"/>
          <c:yMode val="factor"/>
          <c:x val="0.03175"/>
          <c:y val="-0.011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2"/>
          <c:y val="0.0035"/>
          <c:w val="0.984"/>
          <c:h val="0.97775"/>
        </c:manualLayout>
      </c:layout>
      <c:scatterChart>
        <c:scatterStyle val="lineMarker"/>
        <c:varyColors val="0"/>
        <c:ser>
          <c:idx val="2"/>
          <c:order val="0"/>
          <c:tx>
            <c:v>Peak Inductor Current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'Component Selection'!$B$67:$B$166</c:f>
              <c:numCache/>
            </c:numRef>
          </c:xVal>
          <c:yVal>
            <c:numRef>
              <c:f>'Component Selection'!$L$67:$L$166</c:f>
              <c:numCache/>
            </c:numRef>
          </c:yVal>
          <c:smooth val="0"/>
        </c:ser>
        <c:ser>
          <c:idx val="0"/>
          <c:order val="1"/>
          <c:tx>
            <c:v>Average Inductor Current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'Component Selection'!$B$67:$B$166</c:f>
              <c:numCache/>
            </c:numRef>
          </c:xVal>
          <c:yVal>
            <c:numRef>
              <c:f>'Component Selection'!$I$67:$I$166</c:f>
              <c:numCache/>
            </c:numRef>
          </c:yVal>
          <c:smooth val="0"/>
        </c:ser>
        <c:ser>
          <c:idx val="1"/>
          <c:order val="2"/>
          <c:tx>
            <c:v>Minimum Inductor Current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'Component Selection'!$B$67:$B$166</c:f>
              <c:numCache/>
            </c:numRef>
          </c:xVal>
          <c:yVal>
            <c:numRef>
              <c:f>'Component Selection'!$J$67:$J$166</c:f>
              <c:numCache/>
            </c:numRef>
          </c:yVal>
          <c:smooth val="0"/>
        </c:ser>
        <c:ser>
          <c:idx val="4"/>
          <c:order val="3"/>
          <c:tx>
            <c:v>LED Current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'Component Selection'!$B$67:$B$166</c:f>
              <c:numCache/>
            </c:numRef>
          </c:xVal>
          <c:yVal>
            <c:numRef>
              <c:f>'Component Selection'!$H$67:$H$166</c:f>
              <c:numCache/>
            </c:numRef>
          </c:yVal>
          <c:smooth val="0"/>
        </c:ser>
        <c:axId val="62330278"/>
        <c:axId val="24101591"/>
      </c:scatterChart>
      <c:valAx>
        <c:axId val="62330278"/>
        <c:scaling>
          <c:orientation val="minMax"/>
          <c:min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Supply Voltage (V)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101591"/>
        <c:crosses val="autoZero"/>
        <c:crossBetween val="midCat"/>
        <c:dispUnits/>
      </c:valAx>
      <c:valAx>
        <c:axId val="241015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Current (A)</a:t>
                </a:r>
              </a:p>
            </c:rich>
          </c:tx>
          <c:layout>
            <c:manualLayout>
              <c:xMode val="factor"/>
              <c:yMode val="factor"/>
              <c:x val="0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3027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15"/>
          <c:y val="0.118"/>
          <c:w val="0.25825"/>
          <c:h val="0.145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0</xdr:rowOff>
    </xdr:from>
    <xdr:to>
      <xdr:col>21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4552950" y="361950"/>
        <a:ext cx="60960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542925</xdr:colOff>
      <xdr:row>1</xdr:row>
      <xdr:rowOff>0</xdr:rowOff>
    </xdr:from>
    <xdr:to>
      <xdr:col>9</xdr:col>
      <xdr:colOff>447675</xdr:colOff>
      <xdr:row>2</xdr:row>
      <xdr:rowOff>0</xdr:rowOff>
    </xdr:to>
    <xdr:sp macro="[0]!Reset">
      <xdr:nvSpPr>
        <xdr:cNvPr id="2" name="Rounded Rectangle 2"/>
        <xdr:cNvSpPr>
          <a:spLocks/>
        </xdr:cNvSpPr>
      </xdr:nvSpPr>
      <xdr:spPr>
        <a:xfrm>
          <a:off x="3390900" y="85725"/>
          <a:ext cx="933450" cy="200025"/>
        </a:xfrm>
        <a:prstGeom prst="roundRect">
          <a:avLst/>
        </a:prstGeom>
        <a:solidFill>
          <a:srgbClr val="A0F2AE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Reset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L166"/>
  <sheetViews>
    <sheetView showGridLines="0" showRowColHeaders="0" tabSelected="1" zoomScale="130" zoomScaleNormal="130" zoomScalePageLayoutView="0" workbookViewId="0" topLeftCell="A1">
      <selection activeCell="E12" sqref="E12"/>
    </sheetView>
  </sheetViews>
  <sheetFormatPr defaultColWidth="9.140625" defaultRowHeight="12.75"/>
  <cols>
    <col min="1" max="1" width="3.28125" style="0" customWidth="1"/>
    <col min="2" max="2" width="7.00390625" style="0" customWidth="1"/>
    <col min="3" max="3" width="7.140625" style="0" customWidth="1"/>
    <col min="4" max="4" width="7.00390625" style="0" customWidth="1"/>
    <col min="5" max="5" width="6.8515625" style="0" customWidth="1"/>
    <col min="6" max="6" width="7.140625" style="0" customWidth="1"/>
    <col min="7" max="7" width="4.28125" style="0" customWidth="1"/>
    <col min="8" max="8" width="8.28125" style="0" customWidth="1"/>
    <col min="9" max="9" width="7.140625" style="0" customWidth="1"/>
    <col min="10" max="10" width="6.7109375" style="0" customWidth="1"/>
    <col min="11" max="11" width="3.421875" style="0" customWidth="1"/>
  </cols>
  <sheetData>
    <row r="1" ht="6.75" customHeight="1"/>
    <row r="2" spans="2:10" ht="15.75">
      <c r="B2" s="73" t="s">
        <v>27</v>
      </c>
      <c r="C2" s="73"/>
      <c r="D2" s="73"/>
      <c r="E2" s="73"/>
      <c r="F2" s="73"/>
      <c r="G2" s="73"/>
      <c r="H2" s="73"/>
      <c r="I2" s="74"/>
      <c r="J2" s="51"/>
    </row>
    <row r="3" ht="6" customHeight="1" thickBot="1"/>
    <row r="4" spans="2:10" ht="13.5" thickBot="1">
      <c r="B4" s="7" t="s">
        <v>26</v>
      </c>
      <c r="C4" s="8"/>
      <c r="D4" s="75" t="s">
        <v>43</v>
      </c>
      <c r="E4" s="8"/>
      <c r="F4" s="8"/>
      <c r="G4" s="8"/>
      <c r="H4" s="8"/>
      <c r="I4" s="8"/>
      <c r="J4" s="9"/>
    </row>
    <row r="5" spans="2:10" ht="15.75" customHeight="1" thickBot="1">
      <c r="B5" s="10"/>
      <c r="C5" s="76" t="s">
        <v>42</v>
      </c>
      <c r="D5" s="77"/>
      <c r="E5" s="11"/>
      <c r="F5" s="12" t="str">
        <f>IF(C5="Boost","Boost with output referenced to ground","Boost with output referenced to supply")</f>
        <v>Boost with output referenced to ground</v>
      </c>
      <c r="G5" s="13"/>
      <c r="H5" s="14"/>
      <c r="I5" s="14"/>
      <c r="J5" s="15"/>
    </row>
    <row r="6" spans="2:10" ht="6" customHeight="1" thickBot="1">
      <c r="B6" s="16"/>
      <c r="C6" s="17"/>
      <c r="D6" s="17"/>
      <c r="E6" s="17"/>
      <c r="F6" s="17"/>
      <c r="G6" s="17"/>
      <c r="H6" s="18"/>
      <c r="I6" s="17"/>
      <c r="J6" s="19"/>
    </row>
    <row r="7" ht="4.5" customHeight="1" thickBot="1">
      <c r="H7" s="2"/>
    </row>
    <row r="8" spans="2:10" ht="15" thickBot="1">
      <c r="B8" s="20" t="s">
        <v>14</v>
      </c>
      <c r="C8" s="21"/>
      <c r="D8" s="21"/>
      <c r="E8" s="21"/>
      <c r="F8" s="21"/>
      <c r="G8" s="21"/>
      <c r="H8" s="21"/>
      <c r="I8" s="21"/>
      <c r="J8" s="22"/>
    </row>
    <row r="9" spans="2:10" ht="15.75" customHeight="1" thickBot="1">
      <c r="B9" s="23" t="s">
        <v>1</v>
      </c>
      <c r="C9" s="40">
        <v>350</v>
      </c>
      <c r="D9" s="24" t="s">
        <v>8</v>
      </c>
      <c r="E9" s="25"/>
      <c r="F9" s="26"/>
      <c r="G9" s="26"/>
      <c r="H9" s="27" t="s">
        <v>17</v>
      </c>
      <c r="I9" s="42">
        <f>21700/fosc</f>
        <v>62</v>
      </c>
      <c r="J9" s="28" t="s">
        <v>0</v>
      </c>
    </row>
    <row r="10" spans="2:10" ht="6" customHeight="1" thickBot="1">
      <c r="B10" s="29"/>
      <c r="C10" s="30"/>
      <c r="D10" s="30"/>
      <c r="E10" s="30"/>
      <c r="F10" s="30"/>
      <c r="G10" s="30"/>
      <c r="H10" s="31"/>
      <c r="I10" s="30"/>
      <c r="J10" s="32"/>
    </row>
    <row r="11" ht="4.5" customHeight="1" thickBot="1">
      <c r="H11" s="2"/>
    </row>
    <row r="12" spans="2:10" ht="15" thickBot="1">
      <c r="B12" s="20" t="s">
        <v>13</v>
      </c>
      <c r="C12" s="21"/>
      <c r="D12" s="21"/>
      <c r="E12" s="21"/>
      <c r="F12" s="21"/>
      <c r="G12" s="21"/>
      <c r="H12" s="33"/>
      <c r="I12" s="21"/>
      <c r="J12" s="22"/>
    </row>
    <row r="13" spans="2:10" ht="15.75" customHeight="1" thickBot="1">
      <c r="B13" s="34" t="s">
        <v>10</v>
      </c>
      <c r="C13" s="40">
        <v>1000</v>
      </c>
      <c r="D13" s="24" t="s">
        <v>11</v>
      </c>
      <c r="E13" s="25"/>
      <c r="F13" s="25"/>
      <c r="G13" s="25"/>
      <c r="H13" s="27" t="s">
        <v>18</v>
      </c>
      <c r="I13" s="42">
        <f>100000/ILEDmax</f>
        <v>100</v>
      </c>
      <c r="J13" s="35" t="s">
        <v>12</v>
      </c>
    </row>
    <row r="14" spans="2:10" ht="6" customHeight="1" thickBot="1">
      <c r="B14" s="29"/>
      <c r="C14" s="30"/>
      <c r="D14" s="30"/>
      <c r="E14" s="30"/>
      <c r="F14" s="30"/>
      <c r="G14" s="30"/>
      <c r="H14" s="30"/>
      <c r="I14" s="30"/>
      <c r="J14" s="32"/>
    </row>
    <row r="15" ht="4.5" customHeight="1" thickBot="1"/>
    <row r="16" spans="2:10" ht="13.5" thickBot="1">
      <c r="B16" s="20" t="s">
        <v>9</v>
      </c>
      <c r="C16" s="21"/>
      <c r="D16" s="21"/>
      <c r="E16" s="21"/>
      <c r="F16" s="21"/>
      <c r="G16" s="21"/>
      <c r="H16" s="21"/>
      <c r="I16" s="21"/>
      <c r="J16" s="22"/>
    </row>
    <row r="17" spans="2:10" ht="15.75" customHeight="1" thickBot="1">
      <c r="B17" s="34" t="s">
        <v>15</v>
      </c>
      <c r="C17" s="40">
        <v>9</v>
      </c>
      <c r="D17" s="36" t="s">
        <v>6</v>
      </c>
      <c r="E17" s="27" t="s">
        <v>20</v>
      </c>
      <c r="F17" s="44">
        <f>1.1*IF(C5="Boost",ILEDmax*VLED/VIN,ILEDmax*(VIN+VLED)/VIN)</f>
        <v>4400</v>
      </c>
      <c r="G17" s="24" t="s">
        <v>11</v>
      </c>
      <c r="H17" s="25"/>
      <c r="I17" s="25"/>
      <c r="J17" s="37"/>
    </row>
    <row r="18" spans="2:10" ht="3.75" customHeight="1" thickBot="1">
      <c r="B18" s="34"/>
      <c r="C18" s="38"/>
      <c r="D18" s="36"/>
      <c r="E18" s="27"/>
      <c r="F18" s="25"/>
      <c r="G18" s="24"/>
      <c r="H18" s="25"/>
      <c r="I18" s="25"/>
      <c r="J18" s="37"/>
    </row>
    <row r="19" spans="2:10" ht="15.75" customHeight="1" thickBot="1">
      <c r="B19" s="34" t="s">
        <v>7</v>
      </c>
      <c r="C19" s="40">
        <v>36</v>
      </c>
      <c r="D19" s="36" t="s">
        <v>6</v>
      </c>
      <c r="E19" s="27" t="s">
        <v>24</v>
      </c>
      <c r="F19" s="45">
        <f>IF(MODE="Boost",(VLED-VIN)/VLED,VLED/(VIN+VLED))</f>
        <v>0.75</v>
      </c>
      <c r="G19" s="25"/>
      <c r="H19" s="27" t="s">
        <v>19</v>
      </c>
      <c r="I19" s="42">
        <f>IF(C5="Boost",VIN*(VLED-VIN)/(fosc/1000*(ILrippc*ILavg/1000)*VLED),VIN*VLED/(fosc/1000*(ILrippc*ILavg/1000)*(VIN+VLED)))</f>
        <v>21.915584415584416</v>
      </c>
      <c r="J19" s="28" t="s">
        <v>3</v>
      </c>
    </row>
    <row r="20" spans="2:10" ht="3.75" customHeight="1" thickBot="1">
      <c r="B20" s="34"/>
      <c r="C20" s="38"/>
      <c r="D20" s="36"/>
      <c r="E20" s="27"/>
      <c r="F20" s="41"/>
      <c r="G20" s="25"/>
      <c r="H20" s="27"/>
      <c r="I20" s="25"/>
      <c r="J20" s="28"/>
    </row>
    <row r="21" spans="2:10" ht="15.75" customHeight="1" thickBot="1">
      <c r="B21" s="34" t="s">
        <v>16</v>
      </c>
      <c r="C21" s="43">
        <v>0.2</v>
      </c>
      <c r="D21" s="36" t="s">
        <v>40</v>
      </c>
      <c r="E21" s="25"/>
      <c r="F21" s="38"/>
      <c r="G21" s="46">
        <f>IF(D&gt;0.85,"D Exceeds Limit","")</f>
      </c>
      <c r="H21" s="27" t="s">
        <v>21</v>
      </c>
      <c r="I21" s="44">
        <f>ILavg*(1+ILrippc)</f>
        <v>5280</v>
      </c>
      <c r="J21" s="35" t="s">
        <v>11</v>
      </c>
    </row>
    <row r="22" spans="2:10" ht="6" customHeight="1" thickBot="1">
      <c r="B22" s="29"/>
      <c r="C22" s="30"/>
      <c r="D22" s="30"/>
      <c r="E22" s="30"/>
      <c r="F22" s="30"/>
      <c r="G22" s="30"/>
      <c r="H22" s="30"/>
      <c r="I22" s="30"/>
      <c r="J22" s="32"/>
    </row>
    <row r="23" ht="4.5" customHeight="1" thickBot="1"/>
    <row r="24" spans="2:10" ht="15" thickBot="1">
      <c r="B24" s="20" t="s">
        <v>22</v>
      </c>
      <c r="C24" s="21"/>
      <c r="D24" s="21"/>
      <c r="E24" s="21"/>
      <c r="F24" s="21"/>
      <c r="G24" s="21"/>
      <c r="H24" s="21"/>
      <c r="I24" s="21"/>
      <c r="J24" s="22"/>
    </row>
    <row r="25" spans="2:10" ht="15.75" customHeight="1" thickBot="1">
      <c r="B25" s="39"/>
      <c r="C25" s="25"/>
      <c r="D25" s="25"/>
      <c r="E25" s="25"/>
      <c r="F25" s="25"/>
      <c r="G25" s="25"/>
      <c r="H25" s="27" t="s">
        <v>23</v>
      </c>
      <c r="I25" s="42">
        <f>1000*450/(ILpk*1.2)</f>
        <v>71.02272727272727</v>
      </c>
      <c r="J25" s="35" t="s">
        <v>12</v>
      </c>
    </row>
    <row r="26" spans="2:10" ht="6" customHeight="1" thickBot="1">
      <c r="B26" s="29"/>
      <c r="C26" s="30"/>
      <c r="D26" s="30"/>
      <c r="E26" s="30"/>
      <c r="F26" s="30"/>
      <c r="G26" s="30"/>
      <c r="H26" s="30"/>
      <c r="I26" s="30"/>
      <c r="J26" s="32"/>
    </row>
    <row r="27" ht="13.5" thickBot="1"/>
    <row r="28" spans="2:10" ht="12.75">
      <c r="B28" s="52" t="s">
        <v>27</v>
      </c>
      <c r="C28" s="53"/>
      <c r="D28" s="53"/>
      <c r="E28" s="53"/>
      <c r="F28" s="53"/>
      <c r="G28" s="53"/>
      <c r="H28" s="53"/>
      <c r="I28" s="53"/>
      <c r="J28" s="54"/>
    </row>
    <row r="29" spans="2:10" ht="6" customHeight="1" thickBot="1">
      <c r="B29" s="55"/>
      <c r="C29" s="56"/>
      <c r="D29" s="56"/>
      <c r="E29" s="56"/>
      <c r="F29" s="56"/>
      <c r="G29" s="56"/>
      <c r="H29" s="56"/>
      <c r="I29" s="56"/>
      <c r="J29" s="57"/>
    </row>
    <row r="30" spans="2:10" ht="15.75" customHeight="1" thickBot="1">
      <c r="B30" s="58" t="s">
        <v>28</v>
      </c>
      <c r="C30" s="48">
        <f>Rosc</f>
        <v>62</v>
      </c>
      <c r="D30" s="62" t="s">
        <v>0</v>
      </c>
      <c r="E30" s="63" t="s">
        <v>29</v>
      </c>
      <c r="F30" s="47">
        <f>RSL</f>
        <v>100</v>
      </c>
      <c r="G30" s="62" t="s">
        <v>12</v>
      </c>
      <c r="H30" s="63" t="s">
        <v>30</v>
      </c>
      <c r="I30" s="49">
        <f>VIN</f>
        <v>9</v>
      </c>
      <c r="J30" s="67" t="s">
        <v>6</v>
      </c>
    </row>
    <row r="31" spans="2:10" ht="3.75" customHeight="1" thickBot="1">
      <c r="B31" s="59"/>
      <c r="C31" s="70"/>
      <c r="D31" s="64"/>
      <c r="E31" s="63"/>
      <c r="F31" s="72"/>
      <c r="G31" s="64"/>
      <c r="H31" s="64"/>
      <c r="I31" s="70"/>
      <c r="J31" s="68"/>
    </row>
    <row r="32" spans="2:10" ht="15.75" customHeight="1" thickBot="1">
      <c r="B32" s="60" t="s">
        <v>2</v>
      </c>
      <c r="C32" s="48">
        <f>Lcalc</f>
        <v>21.915584415584416</v>
      </c>
      <c r="D32" s="65" t="s">
        <v>3</v>
      </c>
      <c r="E32" s="63" t="s">
        <v>36</v>
      </c>
      <c r="F32" s="48">
        <f>RSS</f>
        <v>71.02272727272727</v>
      </c>
      <c r="G32" s="62" t="s">
        <v>12</v>
      </c>
      <c r="H32" s="63" t="s">
        <v>31</v>
      </c>
      <c r="I32" s="49">
        <v>24</v>
      </c>
      <c r="J32" s="67" t="s">
        <v>6</v>
      </c>
    </row>
    <row r="33" spans="2:10" ht="3.75" customHeight="1" thickBot="1">
      <c r="B33" s="59"/>
      <c r="C33" s="70"/>
      <c r="D33" s="64"/>
      <c r="E33" s="63"/>
      <c r="F33" s="71"/>
      <c r="G33" s="64"/>
      <c r="H33" s="64"/>
      <c r="I33" s="64"/>
      <c r="J33" s="68"/>
    </row>
    <row r="34" spans="2:10" ht="15.75" customHeight="1" thickBot="1">
      <c r="B34" s="60" t="s">
        <v>39</v>
      </c>
      <c r="C34" s="50">
        <f>VLED/NLED</f>
        <v>3.6</v>
      </c>
      <c r="D34" s="65"/>
      <c r="E34" s="63" t="s">
        <v>38</v>
      </c>
      <c r="F34" s="49">
        <f>ROUND(VLED/3.6,0)</f>
        <v>10</v>
      </c>
      <c r="G34" s="62"/>
      <c r="H34" s="63"/>
      <c r="I34" s="63"/>
      <c r="J34" s="67"/>
    </row>
    <row r="35" spans="2:10" ht="6" customHeight="1" thickBot="1">
      <c r="B35" s="61"/>
      <c r="C35" s="66"/>
      <c r="D35" s="66"/>
      <c r="E35" s="66"/>
      <c r="F35" s="66"/>
      <c r="G35" s="66"/>
      <c r="H35" s="66"/>
      <c r="I35" s="66"/>
      <c r="J35" s="69"/>
    </row>
    <row r="36" ht="4.5" customHeight="1"/>
    <row r="65" spans="2:12" ht="15.75">
      <c r="B65" s="3" t="s">
        <v>25</v>
      </c>
      <c r="C65" s="3" t="s">
        <v>4</v>
      </c>
      <c r="D65" s="3" t="s">
        <v>32</v>
      </c>
      <c r="E65" s="3" t="s">
        <v>34</v>
      </c>
      <c r="F65" s="3" t="s">
        <v>35</v>
      </c>
      <c r="H65" s="3" t="s">
        <v>41</v>
      </c>
      <c r="I65" s="3" t="s">
        <v>33</v>
      </c>
      <c r="J65" s="3" t="s">
        <v>37</v>
      </c>
      <c r="L65" s="3" t="s">
        <v>34</v>
      </c>
    </row>
    <row r="66" spans="2:8" ht="12.75">
      <c r="B66" s="3" t="s">
        <v>6</v>
      </c>
      <c r="C66" s="3"/>
      <c r="D66" s="3" t="s">
        <v>11</v>
      </c>
      <c r="E66" s="3" t="s">
        <v>5</v>
      </c>
      <c r="H66" s="3" t="s">
        <v>5</v>
      </c>
    </row>
    <row r="67" spans="2:12" ht="12.75">
      <c r="B67" s="1">
        <f>I30</f>
        <v>9</v>
      </c>
      <c r="C67" s="5">
        <f aca="true" t="shared" si="0" ref="C67:C98">MIN(0.85,IF(MODE="Boost",(($C$34*$F$34)-B67)/($C$34*$F$34),($C$34*$F$34)/(B67+($C$34*$F$34))))</f>
        <v>0.75</v>
      </c>
      <c r="D67" s="4">
        <f>1000000*B67*C67/($C$32*(880-8.8*$C$30))</f>
        <v>921.0526315789474</v>
      </c>
      <c r="E67" s="1">
        <f>400/$F$32</f>
        <v>5.632000000000001</v>
      </c>
      <c r="F67" s="1">
        <f>(100/$F$30)/(1-C67)</f>
        <v>4</v>
      </c>
      <c r="H67" s="6">
        <f>MIN((E67-D67/2000)*(1-C67),100/$F$30)</f>
        <v>1</v>
      </c>
      <c r="I67" s="1">
        <f>H67/(1-C67)</f>
        <v>4</v>
      </c>
      <c r="J67" s="1">
        <f>I67-D67/2000</f>
        <v>3.5394736842105265</v>
      </c>
      <c r="L67" s="1">
        <f>I67+D67/2000</f>
        <v>4.4605263157894735</v>
      </c>
    </row>
    <row r="68" spans="2:12" ht="12.75">
      <c r="B68" s="1">
        <f aca="true" t="shared" si="1" ref="B68:B99">B67+(B$166-B$67)/99</f>
        <v>9.151515151515152</v>
      </c>
      <c r="C68" s="5">
        <f t="shared" si="0"/>
        <v>0.7457912457912458</v>
      </c>
      <c r="D68" s="4">
        <f aca="true" t="shared" si="2" ref="D68:D131">1000000*B68*C68/($C$32*(880-8.8*$C$30))</f>
        <v>931.3029083836575</v>
      </c>
      <c r="E68" s="1">
        <f aca="true" t="shared" si="3" ref="E68:E131">400/$F$32</f>
        <v>5.632000000000001</v>
      </c>
      <c r="F68" s="1">
        <f aca="true" t="shared" si="4" ref="F68:F131">(100/$F$30)/(1-C68)</f>
        <v>3.9337748344370858</v>
      </c>
      <c r="H68" s="6">
        <f aca="true" t="shared" si="5" ref="H68:H131">MIN((E68-D68/2000)*(1-C68),100/$F$30)</f>
        <v>1</v>
      </c>
      <c r="I68" s="1">
        <f aca="true" t="shared" si="6" ref="I68:I131">H68/(1-C68)</f>
        <v>3.9337748344370858</v>
      </c>
      <c r="J68" s="1">
        <f aca="true" t="shared" si="7" ref="J68:J131">I68-D68/2000</f>
        <v>3.468123380245257</v>
      </c>
      <c r="L68" s="1">
        <f aca="true" t="shared" si="8" ref="L68:L131">I68+D68/2000</f>
        <v>4.399426288628915</v>
      </c>
    </row>
    <row r="69" spans="2:12" ht="12.75">
      <c r="B69" s="1">
        <f t="shared" si="1"/>
        <v>9.303030303030305</v>
      </c>
      <c r="C69" s="5">
        <f t="shared" si="0"/>
        <v>0.7415824915824916</v>
      </c>
      <c r="D69" s="4">
        <f t="shared" si="2"/>
        <v>941.3791567196968</v>
      </c>
      <c r="E69" s="1">
        <f t="shared" si="3"/>
        <v>5.632000000000001</v>
      </c>
      <c r="F69" s="1">
        <f t="shared" si="4"/>
        <v>3.8697068403908794</v>
      </c>
      <c r="H69" s="6">
        <f t="shared" si="5"/>
        <v>1</v>
      </c>
      <c r="I69" s="1">
        <f t="shared" si="6"/>
        <v>3.8697068403908794</v>
      </c>
      <c r="J69" s="1">
        <f t="shared" si="7"/>
        <v>3.3990172620310313</v>
      </c>
      <c r="L69" s="1">
        <f t="shared" si="8"/>
        <v>4.340396418750728</v>
      </c>
    </row>
    <row r="70" spans="2:12" ht="12.75">
      <c r="B70" s="1">
        <f t="shared" si="1"/>
        <v>9.454545454545457</v>
      </c>
      <c r="C70" s="5">
        <f t="shared" si="0"/>
        <v>0.7373737373737373</v>
      </c>
      <c r="D70" s="4">
        <f t="shared" si="2"/>
        <v>951.2813765870653</v>
      </c>
      <c r="E70" s="1">
        <f t="shared" si="3"/>
        <v>5.632000000000001</v>
      </c>
      <c r="F70" s="1">
        <f t="shared" si="4"/>
        <v>3.8076923076923075</v>
      </c>
      <c r="H70" s="6">
        <f t="shared" si="5"/>
        <v>1</v>
      </c>
      <c r="I70" s="1">
        <f t="shared" si="6"/>
        <v>3.8076923076923075</v>
      </c>
      <c r="J70" s="1">
        <f t="shared" si="7"/>
        <v>3.332051619398775</v>
      </c>
      <c r="L70" s="1">
        <f t="shared" si="8"/>
        <v>4.28333299598584</v>
      </c>
    </row>
    <row r="71" spans="2:12" ht="12.75">
      <c r="B71" s="1">
        <f t="shared" si="1"/>
        <v>9.606060606060609</v>
      </c>
      <c r="C71" s="5">
        <f t="shared" si="0"/>
        <v>0.7331649831649831</v>
      </c>
      <c r="D71" s="4">
        <f t="shared" si="2"/>
        <v>961.0095679857629</v>
      </c>
      <c r="E71" s="1">
        <f t="shared" si="3"/>
        <v>5.632000000000001</v>
      </c>
      <c r="F71" s="1">
        <f t="shared" si="4"/>
        <v>3.7476340694006303</v>
      </c>
      <c r="H71" s="6">
        <f t="shared" si="5"/>
        <v>1</v>
      </c>
      <c r="I71" s="1">
        <f t="shared" si="6"/>
        <v>3.7476340694006303</v>
      </c>
      <c r="J71" s="1">
        <f t="shared" si="7"/>
        <v>3.2671292854077487</v>
      </c>
      <c r="L71" s="1">
        <f t="shared" si="8"/>
        <v>4.228138853393512</v>
      </c>
    </row>
    <row r="72" spans="2:12" ht="12.75">
      <c r="B72" s="1">
        <f t="shared" si="1"/>
        <v>9.757575757575761</v>
      </c>
      <c r="C72" s="5">
        <f t="shared" si="0"/>
        <v>0.7289562289562288</v>
      </c>
      <c r="D72" s="4">
        <f t="shared" si="2"/>
        <v>970.5637309157896</v>
      </c>
      <c r="E72" s="1">
        <f t="shared" si="3"/>
        <v>5.632000000000001</v>
      </c>
      <c r="F72" s="1">
        <f t="shared" si="4"/>
        <v>3.6894409937888177</v>
      </c>
      <c r="H72" s="6">
        <f t="shared" si="5"/>
        <v>1</v>
      </c>
      <c r="I72" s="1">
        <f t="shared" si="6"/>
        <v>3.6894409937888177</v>
      </c>
      <c r="J72" s="1">
        <f t="shared" si="7"/>
        <v>3.204159128330923</v>
      </c>
      <c r="L72" s="1">
        <f t="shared" si="8"/>
        <v>4.174722859246713</v>
      </c>
    </row>
    <row r="73" spans="2:12" ht="12.75">
      <c r="B73" s="1">
        <f t="shared" si="1"/>
        <v>9.909090909090914</v>
      </c>
      <c r="C73" s="5">
        <f t="shared" si="0"/>
        <v>0.7247474747474746</v>
      </c>
      <c r="D73" s="4">
        <f t="shared" si="2"/>
        <v>979.9438653771458</v>
      </c>
      <c r="E73" s="1">
        <f t="shared" si="3"/>
        <v>5.632000000000001</v>
      </c>
      <c r="F73" s="1">
        <f t="shared" si="4"/>
        <v>3.6330275229357776</v>
      </c>
      <c r="H73" s="6">
        <f t="shared" si="5"/>
        <v>1</v>
      </c>
      <c r="I73" s="1">
        <f t="shared" si="6"/>
        <v>3.6330275229357776</v>
      </c>
      <c r="J73" s="1">
        <f t="shared" si="7"/>
        <v>3.143055590247205</v>
      </c>
      <c r="L73" s="1">
        <f t="shared" si="8"/>
        <v>4.122999455624351</v>
      </c>
    </row>
    <row r="74" spans="2:12" ht="12.75">
      <c r="B74" s="1">
        <f t="shared" si="1"/>
        <v>10.060606060606066</v>
      </c>
      <c r="C74" s="5">
        <f t="shared" si="0"/>
        <v>0.7205387205387204</v>
      </c>
      <c r="D74" s="4">
        <f t="shared" si="2"/>
        <v>989.1499713698311</v>
      </c>
      <c r="E74" s="1">
        <f t="shared" si="3"/>
        <v>5.632000000000001</v>
      </c>
      <c r="F74" s="1">
        <f t="shared" si="4"/>
        <v>3.578313253012046</v>
      </c>
      <c r="H74" s="6">
        <f t="shared" si="5"/>
        <v>1</v>
      </c>
      <c r="I74" s="1">
        <f t="shared" si="6"/>
        <v>3.578313253012046</v>
      </c>
      <c r="J74" s="1">
        <f t="shared" si="7"/>
        <v>3.0837382673271305</v>
      </c>
      <c r="L74" s="1">
        <f t="shared" si="8"/>
        <v>4.072888238696962</v>
      </c>
    </row>
    <row r="75" spans="2:12" ht="12.75">
      <c r="B75" s="1">
        <f t="shared" si="1"/>
        <v>10.212121212121218</v>
      </c>
      <c r="C75" s="5">
        <f t="shared" si="0"/>
        <v>0.7163299663299662</v>
      </c>
      <c r="D75" s="4">
        <f t="shared" si="2"/>
        <v>998.1820488938456</v>
      </c>
      <c r="E75" s="1">
        <f t="shared" si="3"/>
        <v>5.632000000000001</v>
      </c>
      <c r="F75" s="1">
        <f t="shared" si="4"/>
        <v>3.525222551928781</v>
      </c>
      <c r="H75" s="6">
        <f t="shared" si="5"/>
        <v>1</v>
      </c>
      <c r="I75" s="1">
        <f t="shared" si="6"/>
        <v>3.525222551928781</v>
      </c>
      <c r="J75" s="1">
        <f t="shared" si="7"/>
        <v>3.0261315274818585</v>
      </c>
      <c r="L75" s="1">
        <f t="shared" si="8"/>
        <v>4.024313576375704</v>
      </c>
    </row>
    <row r="76" spans="2:12" ht="12.75">
      <c r="B76" s="1">
        <f t="shared" si="1"/>
        <v>10.36363636363637</v>
      </c>
      <c r="C76" s="5">
        <f t="shared" si="0"/>
        <v>0.7121212121212119</v>
      </c>
      <c r="D76" s="4">
        <f t="shared" si="2"/>
        <v>1007.0400979491892</v>
      </c>
      <c r="E76" s="1">
        <f t="shared" si="3"/>
        <v>5.632000000000001</v>
      </c>
      <c r="F76" s="1">
        <f t="shared" si="4"/>
        <v>3.4736842105263137</v>
      </c>
      <c r="H76" s="6">
        <f t="shared" si="5"/>
        <v>1</v>
      </c>
      <c r="I76" s="1">
        <f t="shared" si="6"/>
        <v>3.4736842105263137</v>
      </c>
      <c r="J76" s="1">
        <f t="shared" si="7"/>
        <v>2.970164161551719</v>
      </c>
      <c r="L76" s="1">
        <f t="shared" si="8"/>
        <v>3.9772042595009083</v>
      </c>
    </row>
    <row r="77" spans="2:12" ht="12.75">
      <c r="B77" s="1">
        <f t="shared" si="1"/>
        <v>10.515151515151523</v>
      </c>
      <c r="C77" s="5">
        <f t="shared" si="0"/>
        <v>0.7079124579124577</v>
      </c>
      <c r="D77" s="4">
        <f t="shared" si="2"/>
        <v>1015.7241185358622</v>
      </c>
      <c r="E77" s="1">
        <f t="shared" si="3"/>
        <v>5.632000000000001</v>
      </c>
      <c r="F77" s="1">
        <f t="shared" si="4"/>
        <v>3.4236311239193062</v>
      </c>
      <c r="H77" s="6">
        <f t="shared" si="5"/>
        <v>1</v>
      </c>
      <c r="I77" s="1">
        <f t="shared" si="6"/>
        <v>3.4236311239193062</v>
      </c>
      <c r="J77" s="1">
        <f t="shared" si="7"/>
        <v>2.915769064651375</v>
      </c>
      <c r="L77" s="1">
        <f t="shared" si="8"/>
        <v>3.9314931831872375</v>
      </c>
    </row>
    <row r="78" spans="2:12" ht="12.75">
      <c r="B78" s="1">
        <f t="shared" si="1"/>
        <v>10.666666666666675</v>
      </c>
      <c r="C78" s="5">
        <f t="shared" si="0"/>
        <v>0.7037037037037035</v>
      </c>
      <c r="D78" s="4">
        <f t="shared" si="2"/>
        <v>1024.2341106538643</v>
      </c>
      <c r="E78" s="1">
        <f t="shared" si="3"/>
        <v>5.632000000000001</v>
      </c>
      <c r="F78" s="1">
        <f t="shared" si="4"/>
        <v>3.374999999999998</v>
      </c>
      <c r="H78" s="6">
        <f t="shared" si="5"/>
        <v>1</v>
      </c>
      <c r="I78" s="1">
        <f t="shared" si="6"/>
        <v>3.374999999999998</v>
      </c>
      <c r="J78" s="1">
        <f t="shared" si="7"/>
        <v>2.862882944673066</v>
      </c>
      <c r="L78" s="1">
        <f t="shared" si="8"/>
        <v>3.8871170553269296</v>
      </c>
    </row>
    <row r="79" spans="2:12" ht="12.75">
      <c r="B79" s="1">
        <f t="shared" si="1"/>
        <v>10.818181818181827</v>
      </c>
      <c r="C79" s="5">
        <f t="shared" si="0"/>
        <v>0.6994949494949493</v>
      </c>
      <c r="D79" s="4">
        <f t="shared" si="2"/>
        <v>1032.5700743031955</v>
      </c>
      <c r="E79" s="1">
        <f t="shared" si="3"/>
        <v>5.632000000000001</v>
      </c>
      <c r="F79" s="1">
        <f t="shared" si="4"/>
        <v>3.3277310924369723</v>
      </c>
      <c r="H79" s="6">
        <f t="shared" si="5"/>
        <v>1</v>
      </c>
      <c r="I79" s="1">
        <f t="shared" si="6"/>
        <v>3.3277310924369723</v>
      </c>
      <c r="J79" s="1">
        <f t="shared" si="7"/>
        <v>2.8114460552853746</v>
      </c>
      <c r="L79" s="1">
        <f t="shared" si="8"/>
        <v>3.84401612958857</v>
      </c>
    </row>
    <row r="80" spans="2:12" ht="12.75">
      <c r="B80" s="1">
        <f t="shared" si="1"/>
        <v>10.96969696969698</v>
      </c>
      <c r="C80" s="5">
        <f t="shared" si="0"/>
        <v>0.6952861952861951</v>
      </c>
      <c r="D80" s="4">
        <f t="shared" si="2"/>
        <v>1040.732009483856</v>
      </c>
      <c r="E80" s="1">
        <f t="shared" si="3"/>
        <v>5.632000000000001</v>
      </c>
      <c r="F80" s="1">
        <f t="shared" si="4"/>
        <v>3.2817679558011026</v>
      </c>
      <c r="H80" s="6">
        <f t="shared" si="5"/>
        <v>1</v>
      </c>
      <c r="I80" s="1">
        <f t="shared" si="6"/>
        <v>3.2817679558011026</v>
      </c>
      <c r="J80" s="1">
        <f t="shared" si="7"/>
        <v>2.7614019510591747</v>
      </c>
      <c r="L80" s="1">
        <f t="shared" si="8"/>
        <v>3.8021339605430304</v>
      </c>
    </row>
    <row r="81" spans="2:12" ht="12.75">
      <c r="B81" s="1">
        <f t="shared" si="1"/>
        <v>11.121212121212132</v>
      </c>
      <c r="C81" s="5">
        <f t="shared" si="0"/>
        <v>0.6910774410774407</v>
      </c>
      <c r="D81" s="4">
        <f t="shared" si="2"/>
        <v>1048.7199161958456</v>
      </c>
      <c r="E81" s="1">
        <f t="shared" si="3"/>
        <v>5.632000000000001</v>
      </c>
      <c r="F81" s="1">
        <f t="shared" si="4"/>
        <v>3.237057220708443</v>
      </c>
      <c r="H81" s="6">
        <f t="shared" si="5"/>
        <v>1</v>
      </c>
      <c r="I81" s="1">
        <f t="shared" si="6"/>
        <v>3.237057220708443</v>
      </c>
      <c r="J81" s="1">
        <f t="shared" si="7"/>
        <v>2.7126972626105204</v>
      </c>
      <c r="L81" s="1">
        <f t="shared" si="8"/>
        <v>3.761417178806366</v>
      </c>
    </row>
    <row r="82" spans="2:12" ht="12.75">
      <c r="B82" s="1">
        <f t="shared" si="1"/>
        <v>11.272727272727284</v>
      </c>
      <c r="C82" s="5">
        <f t="shared" si="0"/>
        <v>0.6868686868686865</v>
      </c>
      <c r="D82" s="4">
        <f t="shared" si="2"/>
        <v>1056.5337944391645</v>
      </c>
      <c r="E82" s="1">
        <f t="shared" si="3"/>
        <v>5.632000000000001</v>
      </c>
      <c r="F82" s="1">
        <f t="shared" si="4"/>
        <v>3.1935483870967705</v>
      </c>
      <c r="H82" s="6">
        <f t="shared" si="5"/>
        <v>1</v>
      </c>
      <c r="I82" s="1">
        <f t="shared" si="6"/>
        <v>3.1935483870967705</v>
      </c>
      <c r="J82" s="1">
        <f t="shared" si="7"/>
        <v>2.6652814898771884</v>
      </c>
      <c r="L82" s="1">
        <f t="shared" si="8"/>
        <v>3.7218152843163526</v>
      </c>
    </row>
    <row r="83" spans="2:12" ht="12.75">
      <c r="B83" s="1">
        <f t="shared" si="1"/>
        <v>11.424242424242436</v>
      </c>
      <c r="C83" s="5">
        <f t="shared" si="0"/>
        <v>0.6826599326599323</v>
      </c>
      <c r="D83" s="4">
        <f t="shared" si="2"/>
        <v>1064.1736442138126</v>
      </c>
      <c r="E83" s="1">
        <f t="shared" si="3"/>
        <v>5.632000000000001</v>
      </c>
      <c r="F83" s="1">
        <f t="shared" si="4"/>
        <v>3.1511936339522513</v>
      </c>
      <c r="H83" s="6">
        <f t="shared" si="5"/>
        <v>1</v>
      </c>
      <c r="I83" s="1">
        <f t="shared" si="6"/>
        <v>3.1511936339522513</v>
      </c>
      <c r="J83" s="1">
        <f t="shared" si="7"/>
        <v>2.619106811845345</v>
      </c>
      <c r="L83" s="1">
        <f t="shared" si="8"/>
        <v>3.6832804560591574</v>
      </c>
    </row>
    <row r="84" spans="2:12" ht="12.75">
      <c r="B84" s="1">
        <f t="shared" si="1"/>
        <v>11.575757575757589</v>
      </c>
      <c r="C84" s="5">
        <f t="shared" si="0"/>
        <v>0.6784511784511781</v>
      </c>
      <c r="D84" s="4">
        <f t="shared" si="2"/>
        <v>1071.6394655197898</v>
      </c>
      <c r="E84" s="1">
        <f t="shared" si="3"/>
        <v>5.632000000000001</v>
      </c>
      <c r="F84" s="1">
        <f t="shared" si="4"/>
        <v>3.109947643979054</v>
      </c>
      <c r="H84" s="6">
        <f t="shared" si="5"/>
        <v>1</v>
      </c>
      <c r="I84" s="1">
        <f t="shared" si="6"/>
        <v>3.109947643979054</v>
      </c>
      <c r="J84" s="1">
        <f t="shared" si="7"/>
        <v>2.574127911219159</v>
      </c>
      <c r="L84" s="1">
        <f t="shared" si="8"/>
        <v>3.645767376738949</v>
      </c>
    </row>
    <row r="85" spans="2:12" ht="12.75">
      <c r="B85" s="1">
        <f t="shared" si="1"/>
        <v>11.72727272727274</v>
      </c>
      <c r="C85" s="5">
        <f t="shared" si="0"/>
        <v>0.6742424242424239</v>
      </c>
      <c r="D85" s="4">
        <f t="shared" si="2"/>
        <v>1078.9312583570963</v>
      </c>
      <c r="E85" s="1">
        <f t="shared" si="3"/>
        <v>5.632000000000001</v>
      </c>
      <c r="F85" s="1">
        <f t="shared" si="4"/>
        <v>3.0697674418604617</v>
      </c>
      <c r="H85" s="6">
        <f t="shared" si="5"/>
        <v>1</v>
      </c>
      <c r="I85" s="1">
        <f t="shared" si="6"/>
        <v>3.0697674418604617</v>
      </c>
      <c r="J85" s="1">
        <f t="shared" si="7"/>
        <v>2.5303018126819135</v>
      </c>
      <c r="L85" s="1">
        <f t="shared" si="8"/>
        <v>3.60923307103901</v>
      </c>
    </row>
    <row r="86" spans="2:12" ht="12.75">
      <c r="B86" s="1">
        <f t="shared" si="1"/>
        <v>11.878787878787893</v>
      </c>
      <c r="C86" s="5">
        <f t="shared" si="0"/>
        <v>0.6700336700336696</v>
      </c>
      <c r="D86" s="4">
        <f t="shared" si="2"/>
        <v>1086.0490227257321</v>
      </c>
      <c r="E86" s="1">
        <f t="shared" si="3"/>
        <v>5.632000000000001</v>
      </c>
      <c r="F86" s="1">
        <f t="shared" si="4"/>
        <v>3.0306122448979558</v>
      </c>
      <c r="H86" s="6">
        <f t="shared" si="5"/>
        <v>1</v>
      </c>
      <c r="I86" s="1">
        <f t="shared" si="6"/>
        <v>3.0306122448979558</v>
      </c>
      <c r="J86" s="1">
        <f t="shared" si="7"/>
        <v>2.4875877335350896</v>
      </c>
      <c r="L86" s="1">
        <f t="shared" si="8"/>
        <v>3.573636756260822</v>
      </c>
    </row>
    <row r="87" spans="2:12" ht="12.75">
      <c r="B87" s="1">
        <f t="shared" si="1"/>
        <v>12.030303030303045</v>
      </c>
      <c r="C87" s="5">
        <f t="shared" si="0"/>
        <v>0.6658249158249154</v>
      </c>
      <c r="D87" s="4">
        <f t="shared" si="2"/>
        <v>1092.992758625697</v>
      </c>
      <c r="E87" s="1">
        <f t="shared" si="3"/>
        <v>5.632000000000001</v>
      </c>
      <c r="F87" s="1">
        <f t="shared" si="4"/>
        <v>2.992443324937024</v>
      </c>
      <c r="H87" s="6">
        <f t="shared" si="5"/>
        <v>1</v>
      </c>
      <c r="I87" s="1">
        <f t="shared" si="6"/>
        <v>2.992443324937024</v>
      </c>
      <c r="J87" s="1">
        <f t="shared" si="7"/>
        <v>2.4459469456241756</v>
      </c>
      <c r="L87" s="1">
        <f t="shared" si="8"/>
        <v>3.5389397042498727</v>
      </c>
    </row>
    <row r="88" spans="2:12" ht="12.75">
      <c r="B88" s="1">
        <f t="shared" si="1"/>
        <v>12.181818181818198</v>
      </c>
      <c r="C88" s="5">
        <f t="shared" si="0"/>
        <v>0.6616161616161612</v>
      </c>
      <c r="D88" s="4">
        <f t="shared" si="2"/>
        <v>1099.7624660569911</v>
      </c>
      <c r="E88" s="1">
        <f t="shared" si="3"/>
        <v>5.632000000000001</v>
      </c>
      <c r="F88" s="1">
        <f t="shared" si="4"/>
        <v>2.9552238805970115</v>
      </c>
      <c r="H88" s="6">
        <f t="shared" si="5"/>
        <v>1</v>
      </c>
      <c r="I88" s="1">
        <f t="shared" si="6"/>
        <v>2.9552238805970115</v>
      </c>
      <c r="J88" s="1">
        <f t="shared" si="7"/>
        <v>2.405342647568516</v>
      </c>
      <c r="L88" s="1">
        <f t="shared" si="8"/>
        <v>3.505105113625507</v>
      </c>
    </row>
    <row r="89" spans="2:12" ht="12.75">
      <c r="B89" s="1">
        <f t="shared" si="1"/>
        <v>12.33333333333335</v>
      </c>
      <c r="C89" s="5">
        <f t="shared" si="0"/>
        <v>0.657407407407407</v>
      </c>
      <c r="D89" s="4">
        <f t="shared" si="2"/>
        <v>1106.3581450196143</v>
      </c>
      <c r="E89" s="1">
        <f t="shared" si="3"/>
        <v>5.632000000000001</v>
      </c>
      <c r="F89" s="1">
        <f t="shared" si="4"/>
        <v>2.9189189189189153</v>
      </c>
      <c r="H89" s="6">
        <f t="shared" si="5"/>
        <v>1</v>
      </c>
      <c r="I89" s="1">
        <f t="shared" si="6"/>
        <v>2.9189189189189153</v>
      </c>
      <c r="J89" s="1">
        <f t="shared" si="7"/>
        <v>2.365739846409108</v>
      </c>
      <c r="L89" s="1">
        <f t="shared" si="8"/>
        <v>3.4720979914287224</v>
      </c>
    </row>
    <row r="90" spans="2:12" ht="12.75">
      <c r="B90" s="1">
        <f t="shared" si="1"/>
        <v>12.484848484848502</v>
      </c>
      <c r="C90" s="5">
        <f t="shared" si="0"/>
        <v>0.6531986531986527</v>
      </c>
      <c r="D90" s="4">
        <f t="shared" si="2"/>
        <v>1112.7797955135668</v>
      </c>
      <c r="E90" s="1">
        <f t="shared" si="3"/>
        <v>5.632000000000001</v>
      </c>
      <c r="F90" s="1">
        <f t="shared" si="4"/>
        <v>2.8834951456310636</v>
      </c>
      <c r="H90" s="6">
        <f t="shared" si="5"/>
        <v>1</v>
      </c>
      <c r="I90" s="1">
        <f t="shared" si="6"/>
        <v>2.8834951456310636</v>
      </c>
      <c r="J90" s="1">
        <f t="shared" si="7"/>
        <v>2.32710524787428</v>
      </c>
      <c r="L90" s="1">
        <f t="shared" si="8"/>
        <v>3.439885043387847</v>
      </c>
    </row>
    <row r="91" spans="2:12" ht="12.75">
      <c r="B91" s="1">
        <f t="shared" si="1"/>
        <v>12.636363636363654</v>
      </c>
      <c r="C91" s="5">
        <f t="shared" si="0"/>
        <v>0.6489898989898985</v>
      </c>
      <c r="D91" s="4">
        <f t="shared" si="2"/>
        <v>1119.0274175388483</v>
      </c>
      <c r="E91" s="1">
        <f t="shared" si="3"/>
        <v>5.632000000000001</v>
      </c>
      <c r="F91" s="1">
        <f t="shared" si="4"/>
        <v>2.848920863309348</v>
      </c>
      <c r="H91" s="6">
        <f t="shared" si="5"/>
        <v>1</v>
      </c>
      <c r="I91" s="1">
        <f t="shared" si="6"/>
        <v>2.848920863309348</v>
      </c>
      <c r="J91" s="1">
        <f t="shared" si="7"/>
        <v>2.2894071545399237</v>
      </c>
      <c r="L91" s="1">
        <f t="shared" si="8"/>
        <v>3.4084345720787725</v>
      </c>
    </row>
    <row r="92" spans="2:12" ht="12.75">
      <c r="B92" s="1">
        <f t="shared" si="1"/>
        <v>12.787878787878807</v>
      </c>
      <c r="C92" s="5">
        <f t="shared" si="0"/>
        <v>0.6447811447811442</v>
      </c>
      <c r="D92" s="4">
        <f t="shared" si="2"/>
        <v>1125.1010110954592</v>
      </c>
      <c r="E92" s="1">
        <f t="shared" si="3"/>
        <v>5.632000000000001</v>
      </c>
      <c r="F92" s="1">
        <f t="shared" si="4"/>
        <v>2.8151658767772467</v>
      </c>
      <c r="H92" s="6">
        <f t="shared" si="5"/>
        <v>1</v>
      </c>
      <c r="I92" s="1">
        <f t="shared" si="6"/>
        <v>2.8151658767772467</v>
      </c>
      <c r="J92" s="1">
        <f t="shared" si="7"/>
        <v>2.252615371229517</v>
      </c>
      <c r="L92" s="1">
        <f t="shared" si="8"/>
        <v>3.3777163823249765</v>
      </c>
    </row>
    <row r="93" spans="2:12" ht="12.75">
      <c r="B93" s="1">
        <f t="shared" si="1"/>
        <v>12.939393939393959</v>
      </c>
      <c r="C93" s="5">
        <f t="shared" si="0"/>
        <v>0.64057239057239</v>
      </c>
      <c r="D93" s="4">
        <f t="shared" si="2"/>
        <v>1131.0005761833993</v>
      </c>
      <c r="E93" s="1">
        <f t="shared" si="3"/>
        <v>5.632000000000001</v>
      </c>
      <c r="F93" s="1">
        <f t="shared" si="4"/>
        <v>2.7822014051522204</v>
      </c>
      <c r="H93" s="6">
        <f t="shared" si="5"/>
        <v>1</v>
      </c>
      <c r="I93" s="1">
        <f t="shared" si="6"/>
        <v>2.7822014051522204</v>
      </c>
      <c r="J93" s="1">
        <f t="shared" si="7"/>
        <v>2.216701117060521</v>
      </c>
      <c r="L93" s="1">
        <f t="shared" si="8"/>
        <v>3.34770169324392</v>
      </c>
    </row>
    <row r="94" spans="2:12" ht="12.75">
      <c r="B94" s="1">
        <f t="shared" si="1"/>
        <v>13.090909090909111</v>
      </c>
      <c r="C94" s="5">
        <f t="shared" si="0"/>
        <v>0.6363636363636358</v>
      </c>
      <c r="D94" s="4">
        <f t="shared" si="2"/>
        <v>1136.7261128026685</v>
      </c>
      <c r="E94" s="1">
        <f t="shared" si="3"/>
        <v>5.632000000000001</v>
      </c>
      <c r="F94" s="1">
        <f t="shared" si="4"/>
        <v>2.7499999999999956</v>
      </c>
      <c r="H94" s="6">
        <f t="shared" si="5"/>
        <v>1</v>
      </c>
      <c r="I94" s="1">
        <f t="shared" si="6"/>
        <v>2.7499999999999956</v>
      </c>
      <c r="J94" s="1">
        <f t="shared" si="7"/>
        <v>2.1816369435986616</v>
      </c>
      <c r="L94" s="1">
        <f t="shared" si="8"/>
        <v>3.3183630564013296</v>
      </c>
    </row>
    <row r="95" spans="2:12" ht="12.75">
      <c r="B95" s="1">
        <f t="shared" si="1"/>
        <v>13.242424242424264</v>
      </c>
      <c r="C95" s="5">
        <f t="shared" si="0"/>
        <v>0.6321548821548816</v>
      </c>
      <c r="D95" s="4">
        <f t="shared" si="2"/>
        <v>1142.277620953267</v>
      </c>
      <c r="E95" s="1">
        <f t="shared" si="3"/>
        <v>5.632000000000001</v>
      </c>
      <c r="F95" s="1">
        <f t="shared" si="4"/>
        <v>2.718535469107547</v>
      </c>
      <c r="H95" s="6">
        <f t="shared" si="5"/>
        <v>1</v>
      </c>
      <c r="I95" s="1">
        <f t="shared" si="6"/>
        <v>2.718535469107547</v>
      </c>
      <c r="J95" s="1">
        <f t="shared" si="7"/>
        <v>2.147396658630914</v>
      </c>
      <c r="L95" s="1">
        <f t="shared" si="8"/>
        <v>3.2896742795841805</v>
      </c>
    </row>
    <row r="96" spans="2:12" ht="12.75">
      <c r="B96" s="1">
        <f t="shared" si="1"/>
        <v>13.393939393939416</v>
      </c>
      <c r="C96" s="5">
        <f t="shared" si="0"/>
        <v>0.6279461279461274</v>
      </c>
      <c r="D96" s="4">
        <f t="shared" si="2"/>
        <v>1147.6551006351947</v>
      </c>
      <c r="E96" s="1">
        <f t="shared" si="3"/>
        <v>5.632000000000001</v>
      </c>
      <c r="F96" s="1">
        <f t="shared" si="4"/>
        <v>2.68778280542986</v>
      </c>
      <c r="H96" s="6">
        <f t="shared" si="5"/>
        <v>1</v>
      </c>
      <c r="I96" s="1">
        <f t="shared" si="6"/>
        <v>2.68778280542986</v>
      </c>
      <c r="J96" s="1">
        <f t="shared" si="7"/>
        <v>2.1139552551122627</v>
      </c>
      <c r="L96" s="1">
        <f t="shared" si="8"/>
        <v>3.2616103557474574</v>
      </c>
    </row>
    <row r="97" spans="2:12" ht="12.75">
      <c r="B97" s="1">
        <f t="shared" si="1"/>
        <v>13.545454545454568</v>
      </c>
      <c r="C97" s="5">
        <f t="shared" si="0"/>
        <v>0.6237373737373731</v>
      </c>
      <c r="D97" s="4">
        <f t="shared" si="2"/>
        <v>1152.8585518484517</v>
      </c>
      <c r="E97" s="1">
        <f t="shared" si="3"/>
        <v>5.632000000000001</v>
      </c>
      <c r="F97" s="1">
        <f t="shared" si="4"/>
        <v>2.657718120805365</v>
      </c>
      <c r="H97" s="6">
        <f t="shared" si="5"/>
        <v>1</v>
      </c>
      <c r="I97" s="1">
        <f t="shared" si="6"/>
        <v>2.657718120805365</v>
      </c>
      <c r="J97" s="1">
        <f t="shared" si="7"/>
        <v>2.081288844881139</v>
      </c>
      <c r="L97" s="1">
        <f t="shared" si="8"/>
        <v>3.2341473967295906</v>
      </c>
    </row>
    <row r="98" spans="2:12" ht="12.75">
      <c r="B98" s="1">
        <f t="shared" si="1"/>
        <v>13.69696969696972</v>
      </c>
      <c r="C98" s="5">
        <f t="shared" si="0"/>
        <v>0.6195286195286189</v>
      </c>
      <c r="D98" s="4">
        <f t="shared" si="2"/>
        <v>1157.8879745930378</v>
      </c>
      <c r="E98" s="1">
        <f t="shared" si="3"/>
        <v>5.632000000000001</v>
      </c>
      <c r="F98" s="1">
        <f t="shared" si="4"/>
        <v>2.6283185840707923</v>
      </c>
      <c r="H98" s="6">
        <f t="shared" si="5"/>
        <v>1</v>
      </c>
      <c r="I98" s="1">
        <f t="shared" si="6"/>
        <v>2.6283185840707923</v>
      </c>
      <c r="J98" s="1">
        <f t="shared" si="7"/>
        <v>2.0493745967742734</v>
      </c>
      <c r="L98" s="1">
        <f t="shared" si="8"/>
        <v>3.2072625713673113</v>
      </c>
    </row>
    <row r="99" spans="2:12" ht="12.75">
      <c r="B99" s="1">
        <f t="shared" si="1"/>
        <v>13.848484848484873</v>
      </c>
      <c r="C99" s="5">
        <f aca="true" t="shared" si="9" ref="C99:C130">MIN(0.85,IF(MODE="Boost",(($C$34*$F$34)-B99)/($C$34*$F$34),($C$34*$F$34)/(B99+($C$34*$F$34))))</f>
        <v>0.6153198653198646</v>
      </c>
      <c r="D99" s="4">
        <f t="shared" si="2"/>
        <v>1162.7433688689528</v>
      </c>
      <c r="E99" s="1">
        <f t="shared" si="3"/>
        <v>5.632000000000001</v>
      </c>
      <c r="F99" s="1">
        <f t="shared" si="4"/>
        <v>2.599562363238507</v>
      </c>
      <c r="H99" s="6">
        <f t="shared" si="5"/>
        <v>1</v>
      </c>
      <c r="I99" s="1">
        <f t="shared" si="6"/>
        <v>2.599562363238507</v>
      </c>
      <c r="J99" s="1">
        <f t="shared" si="7"/>
        <v>2.0181906788040305</v>
      </c>
      <c r="L99" s="1">
        <f t="shared" si="8"/>
        <v>3.1809340476729835</v>
      </c>
    </row>
    <row r="100" spans="2:12" ht="12.75">
      <c r="B100" s="1">
        <f aca="true" t="shared" si="10" ref="B100:B131">B99+(B$166-B$67)/99</f>
        <v>14.000000000000025</v>
      </c>
      <c r="C100" s="5">
        <f t="shared" si="9"/>
        <v>0.6111111111111104</v>
      </c>
      <c r="D100" s="4">
        <f t="shared" si="2"/>
        <v>1167.4247346761972</v>
      </c>
      <c r="E100" s="1">
        <f t="shared" si="3"/>
        <v>5.632000000000001</v>
      </c>
      <c r="F100" s="1">
        <f t="shared" si="4"/>
        <v>2.5714285714285667</v>
      </c>
      <c r="H100" s="6">
        <f t="shared" si="5"/>
        <v>1</v>
      </c>
      <c r="I100" s="1">
        <f t="shared" si="6"/>
        <v>2.5714285714285667</v>
      </c>
      <c r="J100" s="1">
        <f t="shared" si="7"/>
        <v>1.9877162040904681</v>
      </c>
      <c r="L100" s="1">
        <f t="shared" si="8"/>
        <v>3.1551409387666656</v>
      </c>
    </row>
    <row r="101" spans="2:12" ht="12.75">
      <c r="B101" s="1">
        <f t="shared" si="10"/>
        <v>14.151515151515177</v>
      </c>
      <c r="C101" s="5">
        <f t="shared" si="9"/>
        <v>0.6069023569023562</v>
      </c>
      <c r="D101" s="4">
        <f t="shared" si="2"/>
        <v>1171.9320720147712</v>
      </c>
      <c r="E101" s="1">
        <f t="shared" si="3"/>
        <v>5.632000000000001</v>
      </c>
      <c r="F101" s="1">
        <f t="shared" si="4"/>
        <v>2.543897216274085</v>
      </c>
      <c r="H101" s="6">
        <f t="shared" si="5"/>
        <v>1</v>
      </c>
      <c r="I101" s="1">
        <f t="shared" si="6"/>
        <v>2.543897216274085</v>
      </c>
      <c r="J101" s="1">
        <f t="shared" si="7"/>
        <v>1.9579311802666997</v>
      </c>
      <c r="L101" s="1">
        <f t="shared" si="8"/>
        <v>3.1298632522814707</v>
      </c>
    </row>
    <row r="102" spans="2:12" ht="12.75">
      <c r="B102" s="1">
        <f t="shared" si="10"/>
        <v>14.30303030303033</v>
      </c>
      <c r="C102" s="5">
        <f t="shared" si="9"/>
        <v>0.602693602693602</v>
      </c>
      <c r="D102" s="4">
        <f t="shared" si="2"/>
        <v>1176.265380884674</v>
      </c>
      <c r="E102" s="1">
        <f t="shared" si="3"/>
        <v>5.632000000000001</v>
      </c>
      <c r="F102" s="1">
        <f t="shared" si="4"/>
        <v>2.516949152542368</v>
      </c>
      <c r="H102" s="6">
        <f t="shared" si="5"/>
        <v>1</v>
      </c>
      <c r="I102" s="1">
        <f t="shared" si="6"/>
        <v>2.516949152542368</v>
      </c>
      <c r="J102" s="1">
        <f t="shared" si="7"/>
        <v>1.928816462100031</v>
      </c>
      <c r="L102" s="1">
        <f t="shared" si="8"/>
        <v>3.105081842984705</v>
      </c>
    </row>
    <row r="103" spans="2:12" ht="12.75">
      <c r="B103" s="1">
        <f t="shared" si="10"/>
        <v>14.454545454545482</v>
      </c>
      <c r="C103" s="5">
        <f t="shared" si="9"/>
        <v>0.5984848484848477</v>
      </c>
      <c r="D103" s="4">
        <f t="shared" si="2"/>
        <v>1180.424661285906</v>
      </c>
      <c r="E103" s="1">
        <f t="shared" si="3"/>
        <v>5.632000000000001</v>
      </c>
      <c r="F103" s="1">
        <f t="shared" si="4"/>
        <v>2.4905660377358445</v>
      </c>
      <c r="H103" s="6">
        <f t="shared" si="5"/>
        <v>1</v>
      </c>
      <c r="I103" s="1">
        <f t="shared" si="6"/>
        <v>2.4905660377358445</v>
      </c>
      <c r="J103" s="1">
        <f t="shared" si="7"/>
        <v>1.9003537070928915</v>
      </c>
      <c r="L103" s="1">
        <f t="shared" si="8"/>
        <v>3.0807783683787973</v>
      </c>
    </row>
    <row r="104" spans="2:12" ht="12.75">
      <c r="B104" s="1">
        <f t="shared" si="10"/>
        <v>14.606060606060634</v>
      </c>
      <c r="C104" s="5">
        <f t="shared" si="9"/>
        <v>0.5942760942760935</v>
      </c>
      <c r="D104" s="4">
        <f t="shared" si="2"/>
        <v>1184.4099132184672</v>
      </c>
      <c r="E104" s="1">
        <f t="shared" si="3"/>
        <v>5.632000000000001</v>
      </c>
      <c r="F104" s="1">
        <f t="shared" si="4"/>
        <v>2.4647302904564268</v>
      </c>
      <c r="H104" s="6">
        <f t="shared" si="5"/>
        <v>1</v>
      </c>
      <c r="I104" s="1">
        <f t="shared" si="6"/>
        <v>2.4647302904564268</v>
      </c>
      <c r="J104" s="1">
        <f t="shared" si="7"/>
        <v>1.8725253338471932</v>
      </c>
      <c r="L104" s="1">
        <f t="shared" si="8"/>
        <v>3.0569352470656606</v>
      </c>
    </row>
    <row r="105" spans="2:12" ht="12.75">
      <c r="B105" s="1">
        <f t="shared" si="10"/>
        <v>14.757575757575786</v>
      </c>
      <c r="C105" s="5">
        <f t="shared" si="9"/>
        <v>0.5900673400673393</v>
      </c>
      <c r="D105" s="4">
        <f t="shared" si="2"/>
        <v>1188.2211366823578</v>
      </c>
      <c r="E105" s="1">
        <f t="shared" si="3"/>
        <v>5.632000000000001</v>
      </c>
      <c r="F105" s="1">
        <f t="shared" si="4"/>
        <v>2.439425051334698</v>
      </c>
      <c r="H105" s="6">
        <f t="shared" si="5"/>
        <v>1</v>
      </c>
      <c r="I105" s="1">
        <f t="shared" si="6"/>
        <v>2.439425051334698</v>
      </c>
      <c r="J105" s="1">
        <f t="shared" si="7"/>
        <v>1.8453144829935189</v>
      </c>
      <c r="L105" s="1">
        <f t="shared" si="8"/>
        <v>3.0335356196758765</v>
      </c>
    </row>
    <row r="106" spans="2:12" ht="12.75">
      <c r="B106" s="1">
        <f t="shared" si="10"/>
        <v>14.909090909090938</v>
      </c>
      <c r="C106" s="5">
        <f t="shared" si="9"/>
        <v>0.5858585858585851</v>
      </c>
      <c r="D106" s="4">
        <f t="shared" si="2"/>
        <v>1191.8583316775776</v>
      </c>
      <c r="E106" s="1">
        <f t="shared" si="3"/>
        <v>5.632000000000001</v>
      </c>
      <c r="F106" s="1">
        <f t="shared" si="4"/>
        <v>2.414634146341459</v>
      </c>
      <c r="H106" s="6">
        <f t="shared" si="5"/>
        <v>1</v>
      </c>
      <c r="I106" s="1">
        <f t="shared" si="6"/>
        <v>2.414634146341459</v>
      </c>
      <c r="J106" s="1">
        <f t="shared" si="7"/>
        <v>1.81870498050267</v>
      </c>
      <c r="L106" s="1">
        <f t="shared" si="8"/>
        <v>3.0105633121802478</v>
      </c>
    </row>
    <row r="107" spans="2:12" ht="12.75">
      <c r="B107" s="1">
        <f t="shared" si="10"/>
        <v>15.06060606060609</v>
      </c>
      <c r="C107" s="5">
        <f t="shared" si="9"/>
        <v>0.5816498316498309</v>
      </c>
      <c r="D107" s="4">
        <f t="shared" si="2"/>
        <v>1195.3214982041266</v>
      </c>
      <c r="E107" s="1">
        <f t="shared" si="3"/>
        <v>5.632000000000001</v>
      </c>
      <c r="F107" s="1">
        <f t="shared" si="4"/>
        <v>2.390342052313879</v>
      </c>
      <c r="H107" s="6">
        <f t="shared" si="5"/>
        <v>1</v>
      </c>
      <c r="I107" s="1">
        <f t="shared" si="6"/>
        <v>2.390342052313879</v>
      </c>
      <c r="J107" s="1">
        <f t="shared" si="7"/>
        <v>1.7926813032118156</v>
      </c>
      <c r="L107" s="1">
        <f t="shared" si="8"/>
        <v>2.9880028014159423</v>
      </c>
    </row>
    <row r="108" spans="2:12" ht="12.75">
      <c r="B108" s="1">
        <f t="shared" si="10"/>
        <v>15.212121212121243</v>
      </c>
      <c r="C108" s="5">
        <f t="shared" si="9"/>
        <v>0.5774410774410765</v>
      </c>
      <c r="D108" s="4">
        <f t="shared" si="2"/>
        <v>1198.6106362620044</v>
      </c>
      <c r="E108" s="1">
        <f t="shared" si="3"/>
        <v>5.632000000000001</v>
      </c>
      <c r="F108" s="1">
        <f t="shared" si="4"/>
        <v>2.3665338645418275</v>
      </c>
      <c r="H108" s="6">
        <f t="shared" si="5"/>
        <v>1</v>
      </c>
      <c r="I108" s="1">
        <f t="shared" si="6"/>
        <v>2.3665338645418275</v>
      </c>
      <c r="J108" s="1">
        <f t="shared" si="7"/>
        <v>1.7672285464108253</v>
      </c>
      <c r="L108" s="1">
        <f t="shared" si="8"/>
        <v>2.9658391826728296</v>
      </c>
    </row>
    <row r="109" spans="2:12" ht="12.75">
      <c r="B109" s="1">
        <f t="shared" si="10"/>
        <v>15.363636363636395</v>
      </c>
      <c r="C109" s="5">
        <f t="shared" si="9"/>
        <v>0.5732323232323223</v>
      </c>
      <c r="D109" s="4">
        <f t="shared" si="2"/>
        <v>1201.7257458512115</v>
      </c>
      <c r="E109" s="1">
        <f t="shared" si="3"/>
        <v>5.632000000000001</v>
      </c>
      <c r="F109" s="1">
        <f t="shared" si="4"/>
        <v>2.3431952662721844</v>
      </c>
      <c r="H109" s="6">
        <f t="shared" si="5"/>
        <v>1</v>
      </c>
      <c r="I109" s="1">
        <f t="shared" si="6"/>
        <v>2.3431952662721844</v>
      </c>
      <c r="J109" s="1">
        <f t="shared" si="7"/>
        <v>1.7423323933465786</v>
      </c>
      <c r="L109" s="1">
        <f t="shared" si="8"/>
        <v>2.9440581391977902</v>
      </c>
    </row>
    <row r="110" spans="2:12" ht="12.75">
      <c r="B110" s="1">
        <f t="shared" si="10"/>
        <v>15.515151515151548</v>
      </c>
      <c r="C110" s="5">
        <f t="shared" si="9"/>
        <v>0.5690235690235681</v>
      </c>
      <c r="D110" s="4">
        <f t="shared" si="2"/>
        <v>1204.6668269717482</v>
      </c>
      <c r="E110" s="1">
        <f t="shared" si="3"/>
        <v>5.632000000000001</v>
      </c>
      <c r="F110" s="1">
        <f t="shared" si="4"/>
        <v>2.320312499999995</v>
      </c>
      <c r="H110" s="6">
        <f t="shared" si="5"/>
        <v>1</v>
      </c>
      <c r="I110" s="1">
        <f t="shared" si="6"/>
        <v>2.320312499999995</v>
      </c>
      <c r="J110" s="1">
        <f t="shared" si="7"/>
        <v>1.717979086514121</v>
      </c>
      <c r="L110" s="1">
        <f t="shared" si="8"/>
        <v>2.9226459134858693</v>
      </c>
    </row>
    <row r="111" spans="2:12" ht="12.75">
      <c r="B111" s="1">
        <f t="shared" si="10"/>
        <v>15.6666666666667</v>
      </c>
      <c r="C111" s="5">
        <f t="shared" si="9"/>
        <v>0.5648148148148139</v>
      </c>
      <c r="D111" s="4">
        <f t="shared" si="2"/>
        <v>1207.4338796236136</v>
      </c>
      <c r="E111" s="1">
        <f t="shared" si="3"/>
        <v>5.632000000000001</v>
      </c>
      <c r="F111" s="1">
        <f t="shared" si="4"/>
        <v>2.297872340425527</v>
      </c>
      <c r="H111" s="6">
        <f t="shared" si="5"/>
        <v>1</v>
      </c>
      <c r="I111" s="1">
        <f t="shared" si="6"/>
        <v>2.297872340425527</v>
      </c>
      <c r="J111" s="1">
        <f t="shared" si="7"/>
        <v>1.6941554006137198</v>
      </c>
      <c r="L111" s="1">
        <f t="shared" si="8"/>
        <v>2.9015892802373338</v>
      </c>
    </row>
    <row r="112" spans="2:12" ht="12.75">
      <c r="B112" s="1">
        <f t="shared" si="10"/>
        <v>15.818181818181852</v>
      </c>
      <c r="C112" s="5">
        <f t="shared" si="9"/>
        <v>0.5606060606060597</v>
      </c>
      <c r="D112" s="4">
        <f t="shared" si="2"/>
        <v>1210.0269038068088</v>
      </c>
      <c r="E112" s="1">
        <f t="shared" si="3"/>
        <v>5.632000000000001</v>
      </c>
      <c r="F112" s="1">
        <f t="shared" si="4"/>
        <v>2.2758620689655125</v>
      </c>
      <c r="H112" s="6">
        <f t="shared" si="5"/>
        <v>1</v>
      </c>
      <c r="I112" s="1">
        <f t="shared" si="6"/>
        <v>2.2758620689655125</v>
      </c>
      <c r="J112" s="1">
        <f t="shared" si="7"/>
        <v>1.670848617062108</v>
      </c>
      <c r="L112" s="1">
        <f t="shared" si="8"/>
        <v>2.880875520868917</v>
      </c>
    </row>
    <row r="113" spans="2:12" ht="12.75">
      <c r="B113" s="1">
        <f t="shared" si="10"/>
        <v>15.969696969697004</v>
      </c>
      <c r="C113" s="5">
        <f t="shared" si="9"/>
        <v>0.5563973063973054</v>
      </c>
      <c r="D113" s="4">
        <f t="shared" si="2"/>
        <v>1212.4458995213326</v>
      </c>
      <c r="E113" s="1">
        <f t="shared" si="3"/>
        <v>5.632000000000001</v>
      </c>
      <c r="F113" s="1">
        <f t="shared" si="4"/>
        <v>2.2542694497153652</v>
      </c>
      <c r="H113" s="6">
        <f t="shared" si="5"/>
        <v>1</v>
      </c>
      <c r="I113" s="1">
        <f t="shared" si="6"/>
        <v>2.2542694497153652</v>
      </c>
      <c r="J113" s="1">
        <f t="shared" si="7"/>
        <v>1.6480464999546989</v>
      </c>
      <c r="L113" s="1">
        <f t="shared" si="8"/>
        <v>2.8604923994760316</v>
      </c>
    </row>
    <row r="114" spans="2:12" ht="12.75">
      <c r="B114" s="1">
        <f t="shared" si="10"/>
        <v>16.121212121212157</v>
      </c>
      <c r="C114" s="5">
        <f t="shared" si="9"/>
        <v>0.5521885521885512</v>
      </c>
      <c r="D114" s="4">
        <f t="shared" si="2"/>
        <v>1214.6908667671862</v>
      </c>
      <c r="E114" s="1">
        <f t="shared" si="3"/>
        <v>5.632000000000001</v>
      </c>
      <c r="F114" s="1">
        <f t="shared" si="4"/>
        <v>2.2330827067669126</v>
      </c>
      <c r="H114" s="6">
        <f t="shared" si="5"/>
        <v>1</v>
      </c>
      <c r="I114" s="1">
        <f t="shared" si="6"/>
        <v>2.2330827067669126</v>
      </c>
      <c r="J114" s="1">
        <f t="shared" si="7"/>
        <v>1.6257372733833195</v>
      </c>
      <c r="L114" s="1">
        <f t="shared" si="8"/>
        <v>2.8404281401505056</v>
      </c>
    </row>
    <row r="115" spans="2:12" ht="12.75">
      <c r="B115" s="1">
        <f t="shared" si="10"/>
        <v>16.27272727272731</v>
      </c>
      <c r="C115" s="5">
        <f t="shared" si="9"/>
        <v>0.547979797979797</v>
      </c>
      <c r="D115" s="4">
        <f t="shared" si="2"/>
        <v>1216.7618055443686</v>
      </c>
      <c r="E115" s="1">
        <f t="shared" si="3"/>
        <v>5.632000000000001</v>
      </c>
      <c r="F115" s="1">
        <f t="shared" si="4"/>
        <v>2.2122905027932913</v>
      </c>
      <c r="H115" s="6">
        <f t="shared" si="5"/>
        <v>1</v>
      </c>
      <c r="I115" s="1">
        <f t="shared" si="6"/>
        <v>2.2122905027932913</v>
      </c>
      <c r="J115" s="1">
        <f t="shared" si="7"/>
        <v>1.603909600021107</v>
      </c>
      <c r="L115" s="1">
        <f t="shared" si="8"/>
        <v>2.8206714055654754</v>
      </c>
    </row>
    <row r="116" spans="2:12" ht="12.75">
      <c r="B116" s="1">
        <f t="shared" si="10"/>
        <v>16.42424242424246</v>
      </c>
      <c r="C116" s="5">
        <f t="shared" si="9"/>
        <v>0.5437710437710428</v>
      </c>
      <c r="D116" s="4">
        <f t="shared" si="2"/>
        <v>1218.6587158528803</v>
      </c>
      <c r="E116" s="1">
        <f t="shared" si="3"/>
        <v>5.632000000000001</v>
      </c>
      <c r="F116" s="1">
        <f t="shared" si="4"/>
        <v>2.1918819188191834</v>
      </c>
      <c r="H116" s="6">
        <f t="shared" si="5"/>
        <v>1</v>
      </c>
      <c r="I116" s="1">
        <f t="shared" si="6"/>
        <v>2.1918819188191834</v>
      </c>
      <c r="J116" s="1">
        <f t="shared" si="7"/>
        <v>1.582552560892743</v>
      </c>
      <c r="L116" s="1">
        <f t="shared" si="8"/>
        <v>2.8012112767456236</v>
      </c>
    </row>
    <row r="117" spans="2:12" ht="12.75">
      <c r="B117" s="1">
        <f t="shared" si="10"/>
        <v>16.575757575757613</v>
      </c>
      <c r="C117" s="5">
        <f t="shared" si="9"/>
        <v>0.5395622895622885</v>
      </c>
      <c r="D117" s="4">
        <f t="shared" si="2"/>
        <v>1220.3815976927208</v>
      </c>
      <c r="E117" s="1">
        <f t="shared" si="3"/>
        <v>5.632000000000001</v>
      </c>
      <c r="F117" s="1">
        <f t="shared" si="4"/>
        <v>2.171846435100543</v>
      </c>
      <c r="H117" s="6">
        <f t="shared" si="5"/>
        <v>1</v>
      </c>
      <c r="I117" s="1">
        <f t="shared" si="6"/>
        <v>2.171846435100543</v>
      </c>
      <c r="J117" s="1">
        <f t="shared" si="7"/>
        <v>1.5616556362541827</v>
      </c>
      <c r="L117" s="1">
        <f t="shared" si="8"/>
        <v>2.7820372339469035</v>
      </c>
    </row>
    <row r="118" spans="2:12" ht="12.75">
      <c r="B118" s="1">
        <f t="shared" si="10"/>
        <v>16.727272727272766</v>
      </c>
      <c r="C118" s="5">
        <f t="shared" si="9"/>
        <v>0.5353535353535342</v>
      </c>
      <c r="D118" s="4">
        <f t="shared" si="2"/>
        <v>1221.930451063891</v>
      </c>
      <c r="E118" s="1">
        <f t="shared" si="3"/>
        <v>5.632000000000001</v>
      </c>
      <c r="F118" s="1">
        <f t="shared" si="4"/>
        <v>2.152173913043473</v>
      </c>
      <c r="H118" s="6">
        <f t="shared" si="5"/>
        <v>1</v>
      </c>
      <c r="I118" s="1">
        <f t="shared" si="6"/>
        <v>2.152173913043473</v>
      </c>
      <c r="J118" s="1">
        <f t="shared" si="7"/>
        <v>1.5412086875115276</v>
      </c>
      <c r="L118" s="1">
        <f t="shared" si="8"/>
        <v>2.7631391385754185</v>
      </c>
    </row>
    <row r="119" spans="2:12" ht="12.75">
      <c r="B119" s="1">
        <f t="shared" si="10"/>
        <v>16.878787878787918</v>
      </c>
      <c r="C119" s="5">
        <f t="shared" si="9"/>
        <v>0.53114478114478</v>
      </c>
      <c r="D119" s="4">
        <f t="shared" si="2"/>
        <v>1223.3052759663904</v>
      </c>
      <c r="E119" s="1">
        <f t="shared" si="3"/>
        <v>5.632000000000001</v>
      </c>
      <c r="F119" s="1">
        <f t="shared" si="4"/>
        <v>2.132854578096943</v>
      </c>
      <c r="H119" s="6">
        <f t="shared" si="5"/>
        <v>1</v>
      </c>
      <c r="I119" s="1">
        <f t="shared" si="6"/>
        <v>2.132854578096943</v>
      </c>
      <c r="J119" s="1">
        <f t="shared" si="7"/>
        <v>1.5212019401137478</v>
      </c>
      <c r="L119" s="1">
        <f t="shared" si="8"/>
        <v>2.744507216080138</v>
      </c>
    </row>
    <row r="120" spans="2:12" ht="12.75">
      <c r="B120" s="1">
        <f t="shared" si="10"/>
        <v>17.03030303030307</v>
      </c>
      <c r="C120" s="5">
        <f t="shared" si="9"/>
        <v>0.5269360269360258</v>
      </c>
      <c r="D120" s="4">
        <f t="shared" si="2"/>
        <v>1224.5060724002187</v>
      </c>
      <c r="E120" s="1">
        <f t="shared" si="3"/>
        <v>5.632000000000001</v>
      </c>
      <c r="F120" s="1">
        <f t="shared" si="4"/>
        <v>2.113879003558714</v>
      </c>
      <c r="H120" s="6">
        <f t="shared" si="5"/>
        <v>1</v>
      </c>
      <c r="I120" s="1">
        <f t="shared" si="6"/>
        <v>2.113879003558714</v>
      </c>
      <c r="J120" s="1">
        <f t="shared" si="7"/>
        <v>1.5016259673586045</v>
      </c>
      <c r="L120" s="1">
        <f t="shared" si="8"/>
        <v>2.7261320397588236</v>
      </c>
    </row>
    <row r="121" spans="2:12" ht="12.75">
      <c r="B121" s="1">
        <f t="shared" si="10"/>
        <v>17.181818181818223</v>
      </c>
      <c r="C121" s="5">
        <f t="shared" si="9"/>
        <v>0.5227272727272716</v>
      </c>
      <c r="D121" s="4">
        <f t="shared" si="2"/>
        <v>1225.5328403653764</v>
      </c>
      <c r="E121" s="1">
        <f t="shared" si="3"/>
        <v>5.632000000000001</v>
      </c>
      <c r="F121" s="1">
        <f t="shared" si="4"/>
        <v>2.0952380952380905</v>
      </c>
      <c r="H121" s="6">
        <f t="shared" si="5"/>
        <v>1</v>
      </c>
      <c r="I121" s="1">
        <f t="shared" si="6"/>
        <v>2.0952380952380905</v>
      </c>
      <c r="J121" s="1">
        <f t="shared" si="7"/>
        <v>1.4824716750554021</v>
      </c>
      <c r="L121" s="1">
        <f t="shared" si="8"/>
        <v>2.708004515420779</v>
      </c>
    </row>
    <row r="122" spans="2:12" ht="12.75">
      <c r="B122" s="1">
        <f t="shared" si="10"/>
        <v>17.333333333333375</v>
      </c>
      <c r="C122" s="5">
        <f t="shared" si="9"/>
        <v>0.5185185185185174</v>
      </c>
      <c r="D122" s="4">
        <f t="shared" si="2"/>
        <v>1226.3855798618633</v>
      </c>
      <c r="E122" s="1">
        <f t="shared" si="3"/>
        <v>5.632000000000001</v>
      </c>
      <c r="F122" s="1">
        <f t="shared" si="4"/>
        <v>2.076923076923072</v>
      </c>
      <c r="H122" s="6">
        <f t="shared" si="5"/>
        <v>1</v>
      </c>
      <c r="I122" s="1">
        <f t="shared" si="6"/>
        <v>2.076923076923072</v>
      </c>
      <c r="J122" s="1">
        <f t="shared" si="7"/>
        <v>1.4637302869921407</v>
      </c>
      <c r="L122" s="1">
        <f t="shared" si="8"/>
        <v>2.6901158668540037</v>
      </c>
    </row>
    <row r="123" spans="2:12" ht="12.75">
      <c r="B123" s="1">
        <f t="shared" si="10"/>
        <v>17.484848484848527</v>
      </c>
      <c r="C123" s="5">
        <f t="shared" si="9"/>
        <v>0.5143097643097632</v>
      </c>
      <c r="D123" s="4">
        <f t="shared" si="2"/>
        <v>1227.0642908896793</v>
      </c>
      <c r="E123" s="1">
        <f t="shared" si="3"/>
        <v>5.632000000000001</v>
      </c>
      <c r="F123" s="1">
        <f t="shared" si="4"/>
        <v>2.0589254766031146</v>
      </c>
      <c r="H123" s="6">
        <f t="shared" si="5"/>
        <v>1</v>
      </c>
      <c r="I123" s="1">
        <f t="shared" si="6"/>
        <v>2.0589254766031146</v>
      </c>
      <c r="J123" s="1">
        <f t="shared" si="7"/>
        <v>1.445393331158275</v>
      </c>
      <c r="L123" s="1">
        <f t="shared" si="8"/>
        <v>2.672457622047954</v>
      </c>
    </row>
    <row r="124" spans="2:12" ht="12.75">
      <c r="B124" s="1">
        <f t="shared" si="10"/>
        <v>17.63636363636368</v>
      </c>
      <c r="C124" s="5">
        <f t="shared" si="9"/>
        <v>0.510101010101009</v>
      </c>
      <c r="D124" s="4">
        <f t="shared" si="2"/>
        <v>1227.5689734488246</v>
      </c>
      <c r="E124" s="1">
        <f t="shared" si="3"/>
        <v>5.632000000000001</v>
      </c>
      <c r="F124" s="1">
        <f t="shared" si="4"/>
        <v>2.041237113402057</v>
      </c>
      <c r="H124" s="6">
        <f t="shared" si="5"/>
        <v>1</v>
      </c>
      <c r="I124" s="1">
        <f t="shared" si="6"/>
        <v>2.041237113402057</v>
      </c>
      <c r="J124" s="1">
        <f t="shared" si="7"/>
        <v>1.4274526266776446</v>
      </c>
      <c r="L124" s="1">
        <f t="shared" si="8"/>
        <v>2.655021600126469</v>
      </c>
    </row>
    <row r="125" spans="2:12" ht="12.75">
      <c r="B125" s="1">
        <f t="shared" si="10"/>
        <v>17.78787878787883</v>
      </c>
      <c r="C125" s="5">
        <f t="shared" si="9"/>
        <v>0.5058922558922547</v>
      </c>
      <c r="D125" s="4">
        <f t="shared" si="2"/>
        <v>1227.8996275392992</v>
      </c>
      <c r="E125" s="1">
        <f t="shared" si="3"/>
        <v>5.632000000000001</v>
      </c>
      <c r="F125" s="1">
        <f t="shared" si="4"/>
        <v>2.023850085178871</v>
      </c>
      <c r="H125" s="6">
        <f t="shared" si="5"/>
        <v>1</v>
      </c>
      <c r="I125" s="1">
        <f t="shared" si="6"/>
        <v>2.023850085178871</v>
      </c>
      <c r="J125" s="1">
        <f t="shared" si="7"/>
        <v>1.4099002714092213</v>
      </c>
      <c r="L125" s="1">
        <f t="shared" si="8"/>
        <v>2.6377998989485207</v>
      </c>
    </row>
    <row r="126" spans="2:12" ht="12.75">
      <c r="B126" s="1">
        <f t="shared" si="10"/>
        <v>17.939393939393984</v>
      </c>
      <c r="C126" s="5">
        <f t="shared" si="9"/>
        <v>0.5016835016835004</v>
      </c>
      <c r="D126" s="4">
        <f t="shared" si="2"/>
        <v>1228.0562531611029</v>
      </c>
      <c r="E126" s="1">
        <f t="shared" si="3"/>
        <v>5.632000000000001</v>
      </c>
      <c r="F126" s="1">
        <f t="shared" si="4"/>
        <v>2.0067567567567517</v>
      </c>
      <c r="H126" s="6">
        <f t="shared" si="5"/>
        <v>1</v>
      </c>
      <c r="I126" s="1">
        <f t="shared" si="6"/>
        <v>2.0067567567567517</v>
      </c>
      <c r="J126" s="1">
        <f t="shared" si="7"/>
        <v>1.3927286301762003</v>
      </c>
      <c r="L126" s="1">
        <f t="shared" si="8"/>
        <v>2.6207848833373033</v>
      </c>
    </row>
    <row r="127" spans="2:12" ht="12.75">
      <c r="B127" s="1">
        <f t="shared" si="10"/>
        <v>18.090909090909136</v>
      </c>
      <c r="C127" s="5">
        <f t="shared" si="9"/>
        <v>0.49747474747474624</v>
      </c>
      <c r="D127" s="4">
        <f t="shared" si="2"/>
        <v>1228.0388503142356</v>
      </c>
      <c r="E127" s="1">
        <f t="shared" si="3"/>
        <v>5.632000000000001</v>
      </c>
      <c r="F127" s="1">
        <f t="shared" si="4"/>
        <v>1.9899497487437139</v>
      </c>
      <c r="H127" s="6">
        <f t="shared" si="5"/>
        <v>1</v>
      </c>
      <c r="I127" s="1">
        <f t="shared" si="6"/>
        <v>1.9899497487437139</v>
      </c>
      <c r="J127" s="1">
        <f t="shared" si="7"/>
        <v>1.375930323586596</v>
      </c>
      <c r="L127" s="1">
        <f t="shared" si="8"/>
        <v>2.6039691739008317</v>
      </c>
    </row>
    <row r="128" spans="2:12" ht="12.75">
      <c r="B128" s="1">
        <f t="shared" si="10"/>
        <v>18.24242424242429</v>
      </c>
      <c r="C128" s="5">
        <f t="shared" si="9"/>
        <v>0.49326599326599196</v>
      </c>
      <c r="D128" s="4">
        <f t="shared" si="2"/>
        <v>1227.8474189986975</v>
      </c>
      <c r="E128" s="1">
        <f t="shared" si="3"/>
        <v>5.632000000000001</v>
      </c>
      <c r="F128" s="1">
        <f t="shared" si="4"/>
        <v>1.973421926910294</v>
      </c>
      <c r="H128" s="6">
        <f t="shared" si="5"/>
        <v>1</v>
      </c>
      <c r="I128" s="1">
        <f t="shared" si="6"/>
        <v>1.973421926910294</v>
      </c>
      <c r="J128" s="1">
        <f t="shared" si="7"/>
        <v>1.3594982174109451</v>
      </c>
      <c r="L128" s="1">
        <f t="shared" si="8"/>
        <v>2.5873456364096428</v>
      </c>
    </row>
    <row r="129" spans="2:12" ht="12.75">
      <c r="B129" s="1">
        <f t="shared" si="10"/>
        <v>18.39393939393944</v>
      </c>
      <c r="C129" s="5">
        <f t="shared" si="9"/>
        <v>0.48905723905723775</v>
      </c>
      <c r="D129" s="4">
        <f t="shared" si="2"/>
        <v>1227.481959214489</v>
      </c>
      <c r="E129" s="1">
        <f t="shared" si="3"/>
        <v>5.632000000000001</v>
      </c>
      <c r="F129" s="1">
        <f t="shared" si="4"/>
        <v>1.957166392092252</v>
      </c>
      <c r="H129" s="6">
        <f t="shared" si="5"/>
        <v>1</v>
      </c>
      <c r="I129" s="1">
        <f t="shared" si="6"/>
        <v>1.957166392092252</v>
      </c>
      <c r="J129" s="1">
        <f t="shared" si="7"/>
        <v>1.3434254124850074</v>
      </c>
      <c r="L129" s="1">
        <f t="shared" si="8"/>
        <v>2.5709073716994966</v>
      </c>
    </row>
    <row r="130" spans="2:12" ht="12.75">
      <c r="B130" s="1">
        <f t="shared" si="10"/>
        <v>18.545454545454593</v>
      </c>
      <c r="C130" s="5">
        <f t="shared" si="9"/>
        <v>0.48484848484848353</v>
      </c>
      <c r="D130" s="4">
        <f t="shared" si="2"/>
        <v>1226.9424709616094</v>
      </c>
      <c r="E130" s="1">
        <f t="shared" si="3"/>
        <v>5.632000000000001</v>
      </c>
      <c r="F130" s="1">
        <f t="shared" si="4"/>
        <v>1.9411764705882304</v>
      </c>
      <c r="H130" s="6">
        <f t="shared" si="5"/>
        <v>1</v>
      </c>
      <c r="I130" s="1">
        <f t="shared" si="6"/>
        <v>1.9411764705882304</v>
      </c>
      <c r="J130" s="1">
        <f t="shared" si="7"/>
        <v>1.3277052351074257</v>
      </c>
      <c r="L130" s="1">
        <f t="shared" si="8"/>
        <v>2.5546477060690354</v>
      </c>
    </row>
    <row r="131" spans="2:12" ht="12.75">
      <c r="B131" s="1">
        <f t="shared" si="10"/>
        <v>18.696969696969745</v>
      </c>
      <c r="C131" s="5">
        <f aca="true" t="shared" si="11" ref="C131:C162">MIN(0.85,IF(MODE="Boost",(($C$34*$F$34)-B131)/($C$34*$F$34),($C$34*$F$34)/(B131+($C$34*$F$34))))</f>
        <v>0.4806397306397293</v>
      </c>
      <c r="D131" s="4">
        <f t="shared" si="2"/>
        <v>1226.2289542400592</v>
      </c>
      <c r="E131" s="1">
        <f t="shared" si="3"/>
        <v>5.632000000000001</v>
      </c>
      <c r="F131" s="1">
        <f t="shared" si="4"/>
        <v>1.9254457050243063</v>
      </c>
      <c r="H131" s="6">
        <f t="shared" si="5"/>
        <v>1</v>
      </c>
      <c r="I131" s="1">
        <f t="shared" si="6"/>
        <v>1.9254457050243063</v>
      </c>
      <c r="J131" s="1">
        <f t="shared" si="7"/>
        <v>1.3123312279042767</v>
      </c>
      <c r="L131" s="1">
        <f t="shared" si="8"/>
        <v>2.538560182144336</v>
      </c>
    </row>
    <row r="132" spans="2:12" ht="12.75">
      <c r="B132" s="1">
        <f aca="true" t="shared" si="12" ref="B132:B165">B131+(B$166-B$67)/99</f>
        <v>18.848484848484897</v>
      </c>
      <c r="C132" s="5">
        <f t="shared" si="11"/>
        <v>0.4764309764309751</v>
      </c>
      <c r="D132" s="4">
        <f aca="true" t="shared" si="13" ref="D132:D166">1000000*B132*C132/($C$32*(880-8.8*$C$30))</f>
        <v>1225.3414090498381</v>
      </c>
      <c r="E132" s="1">
        <f aca="true" t="shared" si="14" ref="E132:E166">400/$F$32</f>
        <v>5.632000000000001</v>
      </c>
      <c r="F132" s="1">
        <f aca="true" t="shared" si="15" ref="F132:F166">(100/$F$30)/(1-C132)</f>
        <v>1.9099678456591591</v>
      </c>
      <c r="H132" s="6">
        <f aca="true" t="shared" si="16" ref="H132:H166">MIN((E132-D132/2000)*(1-C132),100/$F$30)</f>
        <v>1</v>
      </c>
      <c r="I132" s="1">
        <f aca="true" t="shared" si="17" ref="I132:I166">H132/(1-C132)</f>
        <v>1.9099678456591591</v>
      </c>
      <c r="J132" s="1">
        <f aca="true" t="shared" si="18" ref="J132:J166">I132-D132/2000</f>
        <v>1.29729714113424</v>
      </c>
      <c r="L132" s="1">
        <f aca="true" t="shared" si="19" ref="L132:L166">I132+D132/2000</f>
        <v>2.5226385501840785</v>
      </c>
    </row>
    <row r="133" spans="2:12" ht="12.75">
      <c r="B133" s="1">
        <f t="shared" si="12"/>
        <v>19.00000000000005</v>
      </c>
      <c r="C133" s="5">
        <f t="shared" si="11"/>
        <v>0.4722222222222208</v>
      </c>
      <c r="D133" s="4">
        <f t="shared" si="13"/>
        <v>1224.279835390946</v>
      </c>
      <c r="E133" s="1">
        <f t="shared" si="14"/>
        <v>5.632000000000001</v>
      </c>
      <c r="F133" s="1">
        <f t="shared" si="15"/>
        <v>1.894736842105258</v>
      </c>
      <c r="H133" s="6">
        <f t="shared" si="16"/>
        <v>1</v>
      </c>
      <c r="I133" s="1">
        <f t="shared" si="17"/>
        <v>1.894736842105258</v>
      </c>
      <c r="J133" s="1">
        <f t="shared" si="18"/>
        <v>1.282596924409785</v>
      </c>
      <c r="L133" s="1">
        <f t="shared" si="19"/>
        <v>2.506876759800731</v>
      </c>
    </row>
    <row r="134" spans="2:12" ht="12.75">
      <c r="B134" s="1">
        <f t="shared" si="12"/>
        <v>19.151515151515202</v>
      </c>
      <c r="C134" s="5">
        <f t="shared" si="11"/>
        <v>0.4680134680134666</v>
      </c>
      <c r="D134" s="4">
        <f t="shared" si="13"/>
        <v>1223.0442332633831</v>
      </c>
      <c r="E134" s="1">
        <f t="shared" si="14"/>
        <v>5.632000000000001</v>
      </c>
      <c r="F134" s="1">
        <f t="shared" si="15"/>
        <v>1.8797468354430331</v>
      </c>
      <c r="H134" s="6">
        <f t="shared" si="16"/>
        <v>1</v>
      </c>
      <c r="I134" s="1">
        <f t="shared" si="17"/>
        <v>1.8797468354430331</v>
      </c>
      <c r="J134" s="1">
        <f t="shared" si="18"/>
        <v>1.2682247188113416</v>
      </c>
      <c r="L134" s="1">
        <f t="shared" si="19"/>
        <v>2.4912689520747247</v>
      </c>
    </row>
    <row r="135" spans="2:12" ht="12.75">
      <c r="B135" s="1">
        <f t="shared" si="12"/>
        <v>19.303030303030354</v>
      </c>
      <c r="C135" s="5">
        <f t="shared" si="11"/>
        <v>0.4638047138047124</v>
      </c>
      <c r="D135" s="4">
        <f t="shared" si="13"/>
        <v>1221.6346026671497</v>
      </c>
      <c r="E135" s="1">
        <f t="shared" si="14"/>
        <v>5.632000000000001</v>
      </c>
      <c r="F135" s="1">
        <f t="shared" si="15"/>
        <v>1.8649921507064313</v>
      </c>
      <c r="H135" s="6">
        <f t="shared" si="16"/>
        <v>1</v>
      </c>
      <c r="I135" s="1">
        <f t="shared" si="17"/>
        <v>1.8649921507064313</v>
      </c>
      <c r="J135" s="1">
        <f t="shared" si="18"/>
        <v>1.2541748493728564</v>
      </c>
      <c r="L135" s="1">
        <f t="shared" si="19"/>
        <v>2.4758094520400062</v>
      </c>
    </row>
    <row r="136" spans="2:12" ht="12.75">
      <c r="B136" s="1">
        <f t="shared" si="12"/>
        <v>19.454545454545507</v>
      </c>
      <c r="C136" s="5">
        <f t="shared" si="11"/>
        <v>0.45959595959595817</v>
      </c>
      <c r="D136" s="4">
        <f t="shared" si="13"/>
        <v>1220.0509436022455</v>
      </c>
      <c r="E136" s="1">
        <f t="shared" si="14"/>
        <v>5.632000000000001</v>
      </c>
      <c r="F136" s="1">
        <f t="shared" si="15"/>
        <v>1.8504672897196215</v>
      </c>
      <c r="H136" s="6">
        <f t="shared" si="16"/>
        <v>1</v>
      </c>
      <c r="I136" s="1">
        <f t="shared" si="17"/>
        <v>1.8504672897196215</v>
      </c>
      <c r="J136" s="1">
        <f t="shared" si="18"/>
        <v>1.2404418179184988</v>
      </c>
      <c r="L136" s="1">
        <f t="shared" si="19"/>
        <v>2.460492761520744</v>
      </c>
    </row>
    <row r="137" spans="2:12" ht="12.75">
      <c r="B137" s="1">
        <f t="shared" si="12"/>
        <v>19.60606060606066</v>
      </c>
      <c r="C137" s="5">
        <f t="shared" si="11"/>
        <v>0.4553872053872039</v>
      </c>
      <c r="D137" s="4">
        <f t="shared" si="13"/>
        <v>1218.2932560686702</v>
      </c>
      <c r="E137" s="1">
        <f t="shared" si="14"/>
        <v>5.632000000000001</v>
      </c>
      <c r="F137" s="1">
        <f t="shared" si="15"/>
        <v>1.8361669242658374</v>
      </c>
      <c r="H137" s="6">
        <f t="shared" si="16"/>
        <v>1</v>
      </c>
      <c r="I137" s="1">
        <f t="shared" si="17"/>
        <v>1.8361669242658374</v>
      </c>
      <c r="J137" s="1">
        <f t="shared" si="18"/>
        <v>1.2270202962315024</v>
      </c>
      <c r="L137" s="1">
        <f t="shared" si="19"/>
        <v>2.4453135523001723</v>
      </c>
    </row>
    <row r="138" spans="2:12" ht="12.75">
      <c r="B138" s="1">
        <f t="shared" si="12"/>
        <v>19.75757575757581</v>
      </c>
      <c r="C138" s="5">
        <f t="shared" si="11"/>
        <v>0.4511784511784497</v>
      </c>
      <c r="D138" s="4">
        <f t="shared" si="13"/>
        <v>1216.3615400664244</v>
      </c>
      <c r="E138" s="1">
        <f t="shared" si="14"/>
        <v>5.632000000000001</v>
      </c>
      <c r="F138" s="1">
        <f t="shared" si="15"/>
        <v>1.8220858895705472</v>
      </c>
      <c r="H138" s="6">
        <f t="shared" si="16"/>
        <v>1</v>
      </c>
      <c r="I138" s="1">
        <f t="shared" si="17"/>
        <v>1.8220858895705472</v>
      </c>
      <c r="J138" s="1">
        <f t="shared" si="18"/>
        <v>1.2139051195373352</v>
      </c>
      <c r="L138" s="1">
        <f t="shared" si="19"/>
        <v>2.430266659603759</v>
      </c>
    </row>
    <row r="139" spans="2:12" ht="12.75">
      <c r="B139" s="1">
        <f t="shared" si="12"/>
        <v>19.909090909090963</v>
      </c>
      <c r="C139" s="5">
        <f t="shared" si="11"/>
        <v>0.44696969696969546</v>
      </c>
      <c r="D139" s="4">
        <f t="shared" si="13"/>
        <v>1214.2557955955076</v>
      </c>
      <c r="E139" s="1">
        <f t="shared" si="14"/>
        <v>5.632000000000001</v>
      </c>
      <c r="F139" s="1">
        <f t="shared" si="15"/>
        <v>1.8082191780821868</v>
      </c>
      <c r="H139" s="6">
        <f t="shared" si="16"/>
        <v>1</v>
      </c>
      <c r="I139" s="1">
        <f t="shared" si="17"/>
        <v>1.8082191780821868</v>
      </c>
      <c r="J139" s="1">
        <f t="shared" si="18"/>
        <v>1.201091280284433</v>
      </c>
      <c r="L139" s="1">
        <f t="shared" si="19"/>
        <v>2.4153470758799407</v>
      </c>
    </row>
    <row r="140" spans="2:12" ht="12.75">
      <c r="B140" s="1">
        <f t="shared" si="12"/>
        <v>20.060606060606116</v>
      </c>
      <c r="C140" s="5">
        <f t="shared" si="11"/>
        <v>0.44276094276094125</v>
      </c>
      <c r="D140" s="4">
        <f t="shared" si="13"/>
        <v>1211.9760226559201</v>
      </c>
      <c r="E140" s="1">
        <f t="shared" si="14"/>
        <v>5.632000000000001</v>
      </c>
      <c r="F140" s="1">
        <f t="shared" si="15"/>
        <v>1.7945619335347383</v>
      </c>
      <c r="H140" s="6">
        <f t="shared" si="16"/>
        <v>1</v>
      </c>
      <c r="I140" s="1">
        <f t="shared" si="17"/>
        <v>1.7945619335347383</v>
      </c>
      <c r="J140" s="1">
        <f t="shared" si="18"/>
        <v>1.1885739222067782</v>
      </c>
      <c r="L140" s="1">
        <f t="shared" si="19"/>
        <v>2.400549944862698</v>
      </c>
    </row>
    <row r="141" spans="2:12" ht="12.75">
      <c r="B141" s="1">
        <f t="shared" si="12"/>
        <v>20.212121212121268</v>
      </c>
      <c r="C141" s="5">
        <f t="shared" si="11"/>
        <v>0.43855218855218703</v>
      </c>
      <c r="D141" s="4">
        <f t="shared" si="13"/>
        <v>1209.5222212476617</v>
      </c>
      <c r="E141" s="1">
        <f t="shared" si="14"/>
        <v>5.632000000000001</v>
      </c>
      <c r="F141" s="1">
        <f t="shared" si="15"/>
        <v>1.7811094452773564</v>
      </c>
      <c r="H141" s="6">
        <f t="shared" si="16"/>
        <v>1</v>
      </c>
      <c r="I141" s="1">
        <f t="shared" si="17"/>
        <v>1.7811094452773564</v>
      </c>
      <c r="J141" s="1">
        <f t="shared" si="18"/>
        <v>1.1763483346535255</v>
      </c>
      <c r="L141" s="1">
        <f t="shared" si="19"/>
        <v>2.385870555901187</v>
      </c>
    </row>
    <row r="142" spans="2:12" ht="12.75">
      <c r="B142" s="1">
        <f t="shared" si="12"/>
        <v>20.36363636363642</v>
      </c>
      <c r="C142" s="5">
        <f t="shared" si="11"/>
        <v>0.43434343434343275</v>
      </c>
      <c r="D142" s="4">
        <f t="shared" si="13"/>
        <v>1206.8943913707326</v>
      </c>
      <c r="E142" s="1">
        <f t="shared" si="14"/>
        <v>5.632000000000001</v>
      </c>
      <c r="F142" s="1">
        <f t="shared" si="15"/>
        <v>1.7678571428571377</v>
      </c>
      <c r="H142" s="6">
        <f t="shared" si="16"/>
        <v>1</v>
      </c>
      <c r="I142" s="1">
        <f t="shared" si="17"/>
        <v>1.7678571428571377</v>
      </c>
      <c r="J142" s="1">
        <f t="shared" si="18"/>
        <v>1.1644099471717713</v>
      </c>
      <c r="L142" s="1">
        <f t="shared" si="19"/>
        <v>2.371304338542504</v>
      </c>
    </row>
    <row r="143" spans="2:12" ht="12.75">
      <c r="B143" s="1">
        <f t="shared" si="12"/>
        <v>20.515151515151572</v>
      </c>
      <c r="C143" s="5">
        <f t="shared" si="11"/>
        <v>0.43013468013467854</v>
      </c>
      <c r="D143" s="4">
        <f t="shared" si="13"/>
        <v>1204.0925330251325</v>
      </c>
      <c r="E143" s="1">
        <f t="shared" si="14"/>
        <v>5.632000000000001</v>
      </c>
      <c r="F143" s="1">
        <f t="shared" si="15"/>
        <v>1.754800590841945</v>
      </c>
      <c r="H143" s="6">
        <f t="shared" si="16"/>
        <v>1</v>
      </c>
      <c r="I143" s="1">
        <f t="shared" si="17"/>
        <v>1.754800590841945</v>
      </c>
      <c r="J143" s="1">
        <f t="shared" si="18"/>
        <v>1.1527543243293787</v>
      </c>
      <c r="L143" s="1">
        <f t="shared" si="19"/>
        <v>2.3568468573545114</v>
      </c>
    </row>
    <row r="144" spans="2:12" ht="12.75">
      <c r="B144" s="1">
        <f t="shared" si="12"/>
        <v>20.666666666666725</v>
      </c>
      <c r="C144" s="5">
        <f t="shared" si="11"/>
        <v>0.4259259259259243</v>
      </c>
      <c r="D144" s="4">
        <f t="shared" si="13"/>
        <v>1201.1166462108622</v>
      </c>
      <c r="E144" s="1">
        <f t="shared" si="14"/>
        <v>5.632000000000001</v>
      </c>
      <c r="F144" s="1">
        <f t="shared" si="15"/>
        <v>1.7419354838709626</v>
      </c>
      <c r="H144" s="6">
        <f t="shared" si="16"/>
        <v>1</v>
      </c>
      <c r="I144" s="1">
        <f t="shared" si="17"/>
        <v>1.7419354838709626</v>
      </c>
      <c r="J144" s="1">
        <f t="shared" si="18"/>
        <v>1.1413771607655314</v>
      </c>
      <c r="L144" s="1">
        <f t="shared" si="19"/>
        <v>2.342493806976394</v>
      </c>
    </row>
    <row r="145" spans="2:12" ht="12.75">
      <c r="B145" s="1">
        <f t="shared" si="12"/>
        <v>20.818181818181877</v>
      </c>
      <c r="C145" s="5">
        <f t="shared" si="11"/>
        <v>0.4217171717171701</v>
      </c>
      <c r="D145" s="4">
        <f t="shared" si="13"/>
        <v>1197.9667309279207</v>
      </c>
      <c r="E145" s="1">
        <f t="shared" si="14"/>
        <v>5.632000000000001</v>
      </c>
      <c r="F145" s="1">
        <f t="shared" si="15"/>
        <v>1.7292576419213928</v>
      </c>
      <c r="H145" s="6">
        <f t="shared" si="16"/>
        <v>1</v>
      </c>
      <c r="I145" s="1">
        <f t="shared" si="17"/>
        <v>1.7292576419213928</v>
      </c>
      <c r="J145" s="1">
        <f t="shared" si="18"/>
        <v>1.1302742764574325</v>
      </c>
      <c r="L145" s="1">
        <f t="shared" si="19"/>
        <v>2.328241007385353</v>
      </c>
    </row>
    <row r="146" spans="2:12" ht="12.75">
      <c r="B146" s="1">
        <f t="shared" si="12"/>
        <v>20.96969696969703</v>
      </c>
      <c r="C146" s="5">
        <f t="shared" si="11"/>
        <v>0.41750841750841583</v>
      </c>
      <c r="D146" s="4">
        <f t="shared" si="13"/>
        <v>1194.642787176308</v>
      </c>
      <c r="E146" s="1">
        <f t="shared" si="14"/>
        <v>5.632000000000001</v>
      </c>
      <c r="F146" s="1">
        <f t="shared" si="15"/>
        <v>1.7167630057803418</v>
      </c>
      <c r="H146" s="6">
        <f t="shared" si="16"/>
        <v>1</v>
      </c>
      <c r="I146" s="1">
        <f t="shared" si="17"/>
        <v>1.7167630057803418</v>
      </c>
      <c r="J146" s="1">
        <f t="shared" si="18"/>
        <v>1.1194416121921877</v>
      </c>
      <c r="L146" s="1">
        <f t="shared" si="19"/>
        <v>2.314084399368496</v>
      </c>
    </row>
    <row r="147" spans="2:12" ht="12.75">
      <c r="B147" s="1">
        <f t="shared" si="12"/>
        <v>21.12121212121218</v>
      </c>
      <c r="C147" s="5">
        <f t="shared" si="11"/>
        <v>0.4132996632996616</v>
      </c>
      <c r="D147" s="4">
        <f t="shared" si="13"/>
        <v>1191.144814956025</v>
      </c>
      <c r="E147" s="1">
        <f t="shared" si="14"/>
        <v>5.632000000000001</v>
      </c>
      <c r="F147" s="1">
        <f t="shared" si="15"/>
        <v>1.7044476327116163</v>
      </c>
      <c r="H147" s="6">
        <f t="shared" si="16"/>
        <v>1</v>
      </c>
      <c r="I147" s="1">
        <f t="shared" si="17"/>
        <v>1.7044476327116163</v>
      </c>
      <c r="J147" s="1">
        <f t="shared" si="18"/>
        <v>1.1088752252336038</v>
      </c>
      <c r="L147" s="1">
        <f t="shared" si="19"/>
        <v>2.3000200401896285</v>
      </c>
    </row>
    <row r="148" spans="2:12" ht="12.75">
      <c r="B148" s="1">
        <f t="shared" si="12"/>
        <v>21.272727272727334</v>
      </c>
      <c r="C148" s="5">
        <f t="shared" si="11"/>
        <v>0.4090909090909074</v>
      </c>
      <c r="D148" s="4">
        <f t="shared" si="13"/>
        <v>1187.472814267071</v>
      </c>
      <c r="E148" s="1">
        <f t="shared" si="14"/>
        <v>5.632000000000001</v>
      </c>
      <c r="F148" s="1">
        <f t="shared" si="15"/>
        <v>1.6923076923076874</v>
      </c>
      <c r="H148" s="6">
        <f t="shared" si="16"/>
        <v>1</v>
      </c>
      <c r="I148" s="1">
        <f t="shared" si="17"/>
        <v>1.6923076923076874</v>
      </c>
      <c r="J148" s="1">
        <f t="shared" si="18"/>
        <v>1.098571285174152</v>
      </c>
      <c r="L148" s="1">
        <f t="shared" si="19"/>
        <v>2.2860440994412228</v>
      </c>
    </row>
    <row r="149" spans="2:12" ht="12.75">
      <c r="B149" s="1">
        <f t="shared" si="12"/>
        <v>21.424242424242486</v>
      </c>
      <c r="C149" s="5">
        <f t="shared" si="11"/>
        <v>0.4048821548821532</v>
      </c>
      <c r="D149" s="4">
        <f t="shared" si="13"/>
        <v>1183.6267851094462</v>
      </c>
      <c r="E149" s="1">
        <f t="shared" si="14"/>
        <v>5.632000000000001</v>
      </c>
      <c r="F149" s="1">
        <f t="shared" si="15"/>
        <v>1.6803394625176755</v>
      </c>
      <c r="H149" s="6">
        <f t="shared" si="16"/>
        <v>1</v>
      </c>
      <c r="I149" s="1">
        <f t="shared" si="17"/>
        <v>1.6803394625176755</v>
      </c>
      <c r="J149" s="1">
        <f t="shared" si="18"/>
        <v>1.0885260699629524</v>
      </c>
      <c r="L149" s="1">
        <f t="shared" si="19"/>
        <v>2.272152855072399</v>
      </c>
    </row>
    <row r="150" spans="2:12" ht="12.75">
      <c r="B150" s="1">
        <f t="shared" si="12"/>
        <v>21.57575757575764</v>
      </c>
      <c r="C150" s="5">
        <f t="shared" si="11"/>
        <v>0.40067340067339896</v>
      </c>
      <c r="D150" s="4">
        <f t="shared" si="13"/>
        <v>1179.606727483151</v>
      </c>
      <c r="E150" s="1">
        <f t="shared" si="14"/>
        <v>5.632000000000001</v>
      </c>
      <c r="F150" s="1">
        <f t="shared" si="15"/>
        <v>1.668539325842692</v>
      </c>
      <c r="H150" s="6">
        <f t="shared" si="16"/>
        <v>1</v>
      </c>
      <c r="I150" s="1">
        <f t="shared" si="17"/>
        <v>1.668539325842692</v>
      </c>
      <c r="J150" s="1">
        <f t="shared" si="18"/>
        <v>1.0787359621011166</v>
      </c>
      <c r="L150" s="1">
        <f t="shared" si="19"/>
        <v>2.2583426895842673</v>
      </c>
    </row>
    <row r="151" spans="2:12" ht="12.75">
      <c r="B151" s="1">
        <f t="shared" si="12"/>
        <v>21.72727272727279</v>
      </c>
      <c r="C151" s="5">
        <f t="shared" si="11"/>
        <v>0.3964646464646447</v>
      </c>
      <c r="D151" s="4">
        <f t="shared" si="13"/>
        <v>1175.4126413881845</v>
      </c>
      <c r="E151" s="1">
        <f t="shared" si="14"/>
        <v>5.632000000000001</v>
      </c>
      <c r="F151" s="1">
        <f t="shared" si="15"/>
        <v>1.6569037656903716</v>
      </c>
      <c r="H151" s="6">
        <f t="shared" si="16"/>
        <v>1</v>
      </c>
      <c r="I151" s="1">
        <f t="shared" si="17"/>
        <v>1.6569037656903716</v>
      </c>
      <c r="J151" s="1">
        <f t="shared" si="18"/>
        <v>1.0691974449962793</v>
      </c>
      <c r="L151" s="1">
        <f t="shared" si="19"/>
        <v>2.244610086384464</v>
      </c>
    </row>
    <row r="152" spans="2:12" ht="12.75">
      <c r="B152" s="1">
        <f t="shared" si="12"/>
        <v>21.878787878787943</v>
      </c>
      <c r="C152" s="5">
        <f t="shared" si="11"/>
        <v>0.39225589225589047</v>
      </c>
      <c r="D152" s="4">
        <f t="shared" si="13"/>
        <v>1171.0445268245473</v>
      </c>
      <c r="E152" s="1">
        <f t="shared" si="14"/>
        <v>5.632000000000001</v>
      </c>
      <c r="F152" s="1">
        <f t="shared" si="15"/>
        <v>1.6454293628808818</v>
      </c>
      <c r="H152" s="6">
        <f t="shared" si="16"/>
        <v>1</v>
      </c>
      <c r="I152" s="1">
        <f t="shared" si="17"/>
        <v>1.6454293628808818</v>
      </c>
      <c r="J152" s="1">
        <f t="shared" si="18"/>
        <v>1.0599070994686082</v>
      </c>
      <c r="L152" s="1">
        <f t="shared" si="19"/>
        <v>2.2309516262931552</v>
      </c>
    </row>
    <row r="153" spans="2:12" ht="12.75">
      <c r="B153" s="1">
        <f t="shared" si="12"/>
        <v>22.030303030303095</v>
      </c>
      <c r="C153" s="5">
        <f t="shared" si="11"/>
        <v>0.38804713804713625</v>
      </c>
      <c r="D153" s="4">
        <f t="shared" si="13"/>
        <v>1166.5023837922392</v>
      </c>
      <c r="E153" s="1">
        <f t="shared" si="14"/>
        <v>5.632000000000001</v>
      </c>
      <c r="F153" s="1">
        <f t="shared" si="15"/>
        <v>1.6341127922971064</v>
      </c>
      <c r="H153" s="6">
        <f t="shared" si="16"/>
        <v>1</v>
      </c>
      <c r="I153" s="1">
        <f t="shared" si="17"/>
        <v>1.6341127922971064</v>
      </c>
      <c r="J153" s="1">
        <f t="shared" si="18"/>
        <v>1.0508616004009868</v>
      </c>
      <c r="L153" s="1">
        <f t="shared" si="19"/>
        <v>2.2173639841932262</v>
      </c>
    </row>
    <row r="154" spans="2:12" ht="12.75">
      <c r="B154" s="1">
        <f t="shared" si="12"/>
        <v>22.181818181818247</v>
      </c>
      <c r="C154" s="5">
        <f t="shared" si="11"/>
        <v>0.38383838383838204</v>
      </c>
      <c r="D154" s="4">
        <f t="shared" si="13"/>
        <v>1161.7862122912609</v>
      </c>
      <c r="E154" s="1">
        <f t="shared" si="14"/>
        <v>5.632000000000001</v>
      </c>
      <c r="F154" s="1">
        <f t="shared" si="15"/>
        <v>1.6229508196721265</v>
      </c>
      <c r="H154" s="6">
        <f t="shared" si="16"/>
        <v>1</v>
      </c>
      <c r="I154" s="1">
        <f t="shared" si="17"/>
        <v>1.6229508196721265</v>
      </c>
      <c r="J154" s="1">
        <f t="shared" si="18"/>
        <v>1.0420577135264961</v>
      </c>
      <c r="L154" s="1">
        <f t="shared" si="19"/>
        <v>2.2038439258177567</v>
      </c>
    </row>
    <row r="155" spans="2:12" ht="12.75">
      <c r="B155" s="1">
        <f t="shared" si="12"/>
        <v>22.3333333333334</v>
      </c>
      <c r="C155" s="5">
        <f t="shared" si="11"/>
        <v>0.37962962962962776</v>
      </c>
      <c r="D155" s="4">
        <f t="shared" si="13"/>
        <v>1156.8960123216111</v>
      </c>
      <c r="E155" s="1">
        <f t="shared" si="14"/>
        <v>5.632000000000001</v>
      </c>
      <c r="F155" s="1">
        <f t="shared" si="15"/>
        <v>1.6119402985074578</v>
      </c>
      <c r="H155" s="6">
        <f t="shared" si="16"/>
        <v>1</v>
      </c>
      <c r="I155" s="1">
        <f t="shared" si="17"/>
        <v>1.6119402985074578</v>
      </c>
      <c r="J155" s="1">
        <f t="shared" si="18"/>
        <v>1.033492292346652</v>
      </c>
      <c r="L155" s="1">
        <f t="shared" si="19"/>
        <v>2.1903883046682635</v>
      </c>
    </row>
    <row r="156" spans="2:12" ht="12.75">
      <c r="B156" s="1">
        <f t="shared" si="12"/>
        <v>22.484848484848552</v>
      </c>
      <c r="C156" s="5">
        <f t="shared" si="11"/>
        <v>0.37542087542087355</v>
      </c>
      <c r="D156" s="4">
        <f t="shared" si="13"/>
        <v>1151.8317838832907</v>
      </c>
      <c r="E156" s="1">
        <f t="shared" si="14"/>
        <v>5.632000000000001</v>
      </c>
      <c r="F156" s="1">
        <f t="shared" si="15"/>
        <v>1.6010781671158982</v>
      </c>
      <c r="H156" s="6">
        <f t="shared" si="16"/>
        <v>1</v>
      </c>
      <c r="I156" s="1">
        <f t="shared" si="17"/>
        <v>1.6010781671158982</v>
      </c>
      <c r="J156" s="1">
        <f t="shared" si="18"/>
        <v>1.025162275174253</v>
      </c>
      <c r="L156" s="1">
        <f t="shared" si="19"/>
        <v>2.1769940590575434</v>
      </c>
    </row>
    <row r="157" spans="2:12" ht="12.75">
      <c r="B157" s="1">
        <f t="shared" si="12"/>
        <v>22.636363636363704</v>
      </c>
      <c r="C157" s="5">
        <f t="shared" si="11"/>
        <v>0.37121212121211933</v>
      </c>
      <c r="D157" s="4">
        <f t="shared" si="13"/>
        <v>1146.5935269762997</v>
      </c>
      <c r="E157" s="1">
        <f t="shared" si="14"/>
        <v>5.632000000000001</v>
      </c>
      <c r="F157" s="1">
        <f t="shared" si="15"/>
        <v>1.5903614457831277</v>
      </c>
      <c r="H157" s="6">
        <f t="shared" si="16"/>
        <v>1</v>
      </c>
      <c r="I157" s="1">
        <f t="shared" si="17"/>
        <v>1.5903614457831277</v>
      </c>
      <c r="J157" s="1">
        <f t="shared" si="18"/>
        <v>1.0170646822949778</v>
      </c>
      <c r="L157" s="1">
        <f t="shared" si="19"/>
        <v>2.1636582092712775</v>
      </c>
    </row>
    <row r="158" spans="2:12" ht="12.75">
      <c r="B158" s="1">
        <f t="shared" si="12"/>
        <v>22.787878787878856</v>
      </c>
      <c r="C158" s="5">
        <f t="shared" si="11"/>
        <v>0.3670033670033651</v>
      </c>
      <c r="D158" s="4">
        <f t="shared" si="13"/>
        <v>1141.1812416006378</v>
      </c>
      <c r="E158" s="1">
        <f t="shared" si="14"/>
        <v>5.632000000000001</v>
      </c>
      <c r="F158" s="1">
        <f t="shared" si="15"/>
        <v>1.5797872340425485</v>
      </c>
      <c r="H158" s="6">
        <f t="shared" si="16"/>
        <v>1</v>
      </c>
      <c r="I158" s="1">
        <f t="shared" si="17"/>
        <v>1.5797872340425485</v>
      </c>
      <c r="J158" s="1">
        <f t="shared" si="18"/>
        <v>1.0091966132422296</v>
      </c>
      <c r="L158" s="1">
        <f t="shared" si="19"/>
        <v>2.1503778548428674</v>
      </c>
    </row>
    <row r="159" spans="2:12" ht="12.75">
      <c r="B159" s="1">
        <f t="shared" si="12"/>
        <v>22.93939393939401</v>
      </c>
      <c r="C159" s="5">
        <f t="shared" si="11"/>
        <v>0.3627946127946109</v>
      </c>
      <c r="D159" s="4">
        <f t="shared" si="13"/>
        <v>1135.5949277563052</v>
      </c>
      <c r="E159" s="1">
        <f t="shared" si="14"/>
        <v>5.632000000000001</v>
      </c>
      <c r="F159" s="1">
        <f t="shared" si="15"/>
        <v>1.5693527080581195</v>
      </c>
      <c r="H159" s="6">
        <f t="shared" si="16"/>
        <v>1</v>
      </c>
      <c r="I159" s="1">
        <f t="shared" si="17"/>
        <v>1.5693527080581195</v>
      </c>
      <c r="J159" s="1">
        <f t="shared" si="18"/>
        <v>1.001555244179967</v>
      </c>
      <c r="L159" s="1">
        <f t="shared" si="19"/>
        <v>2.137150171936272</v>
      </c>
    </row>
    <row r="160" spans="2:12" ht="12.75">
      <c r="B160" s="1">
        <f t="shared" si="12"/>
        <v>23.09090909090916</v>
      </c>
      <c r="C160" s="5">
        <f t="shared" si="11"/>
        <v>0.3585858585858566</v>
      </c>
      <c r="D160" s="4">
        <f t="shared" si="13"/>
        <v>1129.8345854433014</v>
      </c>
      <c r="E160" s="1">
        <f t="shared" si="14"/>
        <v>5.632000000000001</v>
      </c>
      <c r="F160" s="1">
        <f t="shared" si="15"/>
        <v>1.5590551181102312</v>
      </c>
      <c r="H160" s="6">
        <f t="shared" si="16"/>
        <v>1</v>
      </c>
      <c r="I160" s="1">
        <f t="shared" si="17"/>
        <v>1.5590551181102312</v>
      </c>
      <c r="J160" s="1">
        <f t="shared" si="18"/>
        <v>0.9941378253885805</v>
      </c>
      <c r="L160" s="1">
        <f t="shared" si="19"/>
        <v>2.123972410831882</v>
      </c>
    </row>
    <row r="161" spans="2:12" ht="12.75">
      <c r="B161" s="1">
        <f t="shared" si="12"/>
        <v>23.242424242424313</v>
      </c>
      <c r="C161" s="5">
        <f t="shared" si="11"/>
        <v>0.3543771043771024</v>
      </c>
      <c r="D161" s="4">
        <f t="shared" si="13"/>
        <v>1123.9002146616272</v>
      </c>
      <c r="E161" s="1">
        <f t="shared" si="14"/>
        <v>5.632000000000001</v>
      </c>
      <c r="F161" s="1">
        <f t="shared" si="15"/>
        <v>1.5488917861799172</v>
      </c>
      <c r="H161" s="6">
        <f t="shared" si="16"/>
        <v>1</v>
      </c>
      <c r="I161" s="1">
        <f t="shared" si="17"/>
        <v>1.5488917861799172</v>
      </c>
      <c r="J161" s="1">
        <f t="shared" si="18"/>
        <v>0.9869416788491036</v>
      </c>
      <c r="L161" s="1">
        <f t="shared" si="19"/>
        <v>2.110841893510731</v>
      </c>
    </row>
    <row r="162" spans="2:12" ht="12.75">
      <c r="B162" s="1">
        <f t="shared" si="12"/>
        <v>23.393939393939466</v>
      </c>
      <c r="C162" s="5">
        <f t="shared" si="11"/>
        <v>0.3501683501683482</v>
      </c>
      <c r="D162" s="4">
        <f t="shared" si="13"/>
        <v>1117.7918154112822</v>
      </c>
      <c r="E162" s="1">
        <f t="shared" si="14"/>
        <v>5.632000000000001</v>
      </c>
      <c r="F162" s="1">
        <f t="shared" si="15"/>
        <v>1.5388601036269383</v>
      </c>
      <c r="H162" s="6">
        <f t="shared" si="16"/>
        <v>1</v>
      </c>
      <c r="I162" s="1">
        <f t="shared" si="17"/>
        <v>1.5388601036269383</v>
      </c>
      <c r="J162" s="1">
        <f t="shared" si="18"/>
        <v>0.9799641959212971</v>
      </c>
      <c r="L162" s="1">
        <f t="shared" si="19"/>
        <v>2.0977560113325793</v>
      </c>
    </row>
    <row r="163" spans="2:12" ht="12.75">
      <c r="B163" s="1">
        <f t="shared" si="12"/>
        <v>23.545454545454618</v>
      </c>
      <c r="C163" s="5">
        <f>MIN(0.85,IF(MODE="Boost",(($C$34*$F$34)-B163)/($C$34*$F$34),($C$34*$F$34)/(B163+($C$34*$F$34))))</f>
        <v>0.34595959595959397</v>
      </c>
      <c r="D163" s="4">
        <f t="shared" si="13"/>
        <v>1111.5093876922663</v>
      </c>
      <c r="E163" s="1">
        <f t="shared" si="14"/>
        <v>5.632000000000001</v>
      </c>
      <c r="F163" s="1">
        <f t="shared" si="15"/>
        <v>1.5289575289575243</v>
      </c>
      <c r="H163" s="6">
        <f t="shared" si="16"/>
        <v>1</v>
      </c>
      <c r="I163" s="1">
        <f t="shared" si="17"/>
        <v>1.5289575289575243</v>
      </c>
      <c r="J163" s="1">
        <f t="shared" si="18"/>
        <v>0.9732028351113912</v>
      </c>
      <c r="L163" s="1">
        <f t="shared" si="19"/>
        <v>2.0847122228036574</v>
      </c>
    </row>
    <row r="164" spans="2:12" ht="12.75">
      <c r="B164" s="1">
        <f t="shared" si="12"/>
        <v>23.69696969696977</v>
      </c>
      <c r="C164" s="5">
        <f>MIN(0.85,IF(MODE="Boost",(($C$34*$F$34)-B164)/($C$34*$F$34),($C$34*$F$34)/(B164+($C$34*$F$34))))</f>
        <v>0.3417508417508397</v>
      </c>
      <c r="D164" s="4">
        <f t="shared" si="13"/>
        <v>1105.0529315045792</v>
      </c>
      <c r="E164" s="1">
        <f t="shared" si="14"/>
        <v>5.632000000000001</v>
      </c>
      <c r="F164" s="1">
        <f t="shared" si="15"/>
        <v>1.5191815856777446</v>
      </c>
      <c r="H164" s="6">
        <f t="shared" si="16"/>
        <v>1</v>
      </c>
      <c r="I164" s="1">
        <f t="shared" si="17"/>
        <v>1.5191815856777446</v>
      </c>
      <c r="J164" s="1">
        <f t="shared" si="18"/>
        <v>0.966655119925455</v>
      </c>
      <c r="L164" s="1">
        <f t="shared" si="19"/>
        <v>2.071708051430034</v>
      </c>
    </row>
    <row r="165" spans="2:12" ht="12.75">
      <c r="B165" s="1">
        <f t="shared" si="12"/>
        <v>23.848484848484922</v>
      </c>
      <c r="C165" s="5">
        <f>MIN(0.85,IF(MODE="Boost",(($C$34*$F$34)-B165)/($C$34*$F$34),($C$34*$F$34)/(B165+($C$34*$F$34))))</f>
        <v>0.3375420875420855</v>
      </c>
      <c r="D165" s="4">
        <f t="shared" si="13"/>
        <v>1098.4224468482219</v>
      </c>
      <c r="E165" s="1">
        <f t="shared" si="14"/>
        <v>5.632000000000001</v>
      </c>
      <c r="F165" s="1">
        <f t="shared" si="15"/>
        <v>1.509529860228712</v>
      </c>
      <c r="H165" s="6">
        <f t="shared" si="16"/>
        <v>1</v>
      </c>
      <c r="I165" s="1">
        <f t="shared" si="17"/>
        <v>1.509529860228712</v>
      </c>
      <c r="J165" s="1">
        <f t="shared" si="18"/>
        <v>0.9603186368046011</v>
      </c>
      <c r="L165" s="1">
        <f t="shared" si="19"/>
        <v>2.058741083652823</v>
      </c>
    </row>
    <row r="166" spans="2:12" ht="12.75">
      <c r="B166" s="1">
        <f>I32</f>
        <v>24</v>
      </c>
      <c r="C166" s="5">
        <f>MIN(0.85,IF(MODE="Boost",(($C$34*$F$34)-B166)/($C$34*$F$34),($C$34*$F$34)/(B166+($C$34*$F$34))))</f>
        <v>0.3333333333333333</v>
      </c>
      <c r="D166" s="4">
        <f t="shared" si="13"/>
        <v>1091.617933723197</v>
      </c>
      <c r="E166" s="1">
        <f t="shared" si="14"/>
        <v>5.632000000000001</v>
      </c>
      <c r="F166" s="1">
        <f t="shared" si="15"/>
        <v>1.4999999999999998</v>
      </c>
      <c r="H166" s="6">
        <f t="shared" si="16"/>
        <v>1</v>
      </c>
      <c r="I166" s="1">
        <f t="shared" si="17"/>
        <v>1.4999999999999998</v>
      </c>
      <c r="J166" s="1">
        <f t="shared" si="18"/>
        <v>0.9541910331384013</v>
      </c>
      <c r="L166" s="1">
        <f t="shared" si="19"/>
        <v>2.0458089668615984</v>
      </c>
    </row>
  </sheetData>
  <sheetProtection/>
  <mergeCells count="2">
    <mergeCell ref="C5:D5"/>
    <mergeCell ref="B2:I2"/>
  </mergeCells>
  <conditionalFormatting sqref="F20">
    <cfRule type="cellIs" priority="2" dxfId="0" operator="greaterThan" stopIfTrue="1">
      <formula>0.85</formula>
    </cfRule>
  </conditionalFormatting>
  <dataValidations count="2">
    <dataValidation operator="greaterThan" allowBlank="1" showInputMessage="1" showErrorMessage="1" sqref="F32 I30 F30 C19 C30 C32 C34 F34 I32"/>
    <dataValidation type="list" showInputMessage="1" showErrorMessage="1" sqref="C5:D5">
      <formula1>"Boost, Buck-Boost"</formula1>
    </dataValidation>
  </dataValidation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Allegro Microsystems Europe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Christie</dc:creator>
  <cp:keywords/>
  <dc:description/>
  <cp:lastModifiedBy>Gaboriault, Mark</cp:lastModifiedBy>
  <cp:lastPrinted>2005-08-10T13:55:09Z</cp:lastPrinted>
  <dcterms:created xsi:type="dcterms:W3CDTF">2005-08-10T13:44:15Z</dcterms:created>
  <dcterms:modified xsi:type="dcterms:W3CDTF">2012-03-13T15:22:12Z</dcterms:modified>
  <cp:category/>
  <cp:version/>
  <cp:contentType/>
  <cp:contentStatus/>
</cp:coreProperties>
</file>